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16" windowHeight="10800" activeTab="0"/>
  </bookViews>
  <sheets>
    <sheet name="IP ORDER FORM" sheetId="1" r:id="rId1"/>
    <sheet name="OPTIONAL SUPPLEMENT HEALTH INFO" sheetId="2" r:id="rId2"/>
  </sheets>
  <definedNames>
    <definedName name="csDesignMode">1</definedName>
    <definedName name="_xlnm.Print_Area" localSheetId="0">'IP ORDER FORM'!$A$1:$J$79</definedName>
  </definedNames>
  <calcPr fullCalcOnLoad="1"/>
</workbook>
</file>

<file path=xl/sharedStrings.xml><?xml version="1.0" encoding="utf-8"?>
<sst xmlns="http://schemas.openxmlformats.org/spreadsheetml/2006/main" count="191" uniqueCount="181">
  <si>
    <t>DATE:</t>
  </si>
  <si>
    <t>Contact Information</t>
  </si>
  <si>
    <t>Vanilla Pudding</t>
  </si>
  <si>
    <t>Chicken Soup</t>
  </si>
  <si>
    <t>PRODUCT</t>
  </si>
  <si>
    <t>Amount</t>
  </si>
  <si>
    <t>Crispy Cereal</t>
  </si>
  <si>
    <t>Mushroom Soup</t>
  </si>
  <si>
    <t>Peach Mango</t>
  </si>
  <si>
    <t>Orange Drink</t>
  </si>
  <si>
    <t>*** no more than 3 total per week</t>
  </si>
  <si>
    <t>Tomato &amp; Basil Soup</t>
  </si>
  <si>
    <t>Dark Chocolate Pudding</t>
  </si>
  <si>
    <t>Broccoli &amp; Cheese Soup</t>
  </si>
  <si>
    <t>Chicken Noodle Soup</t>
  </si>
  <si>
    <t xml:space="preserve">Chocolate Powder Drink </t>
  </si>
  <si>
    <t>Vanilla Powder Drink Mix</t>
  </si>
  <si>
    <t>Plain Rotini</t>
  </si>
  <si>
    <t xml:space="preserve">Soy Crisps - Garlic &amp; Fine Herbs </t>
  </si>
  <si>
    <t>Soy Crisps - BBQ</t>
  </si>
  <si>
    <t>ORDER TOTAL</t>
  </si>
  <si>
    <t>Tax</t>
  </si>
  <si>
    <t>Soy Crisps - Salt and Vinegar</t>
  </si>
  <si>
    <t>QTY.</t>
  </si>
  <si>
    <t>email:  ipcoaches@integratedmedicalweightloss.com</t>
  </si>
  <si>
    <t xml:space="preserve">TOTAL Supplements </t>
  </si>
  <si>
    <t>Books/Other (taxable)</t>
  </si>
  <si>
    <t>TOTAL Books/Other</t>
  </si>
  <si>
    <t xml:space="preserve">Please EMAIL or FAX in 24hrs before your next visit or a $5 fee will be applied. </t>
  </si>
  <si>
    <t>TOTAL IP Complete Products from column 2</t>
  </si>
  <si>
    <t>TOTAL FOOD PRODUCT COST</t>
  </si>
  <si>
    <t>Total  products from column 2</t>
  </si>
  <si>
    <r>
      <t xml:space="preserve">Vegetable Chili  </t>
    </r>
    <r>
      <rPr>
        <b/>
        <sz val="14"/>
        <rFont val="Calibri"/>
        <family val="2"/>
      </rPr>
      <t>*R</t>
    </r>
    <r>
      <rPr>
        <sz val="14"/>
        <rFont val="Calibri"/>
        <family val="2"/>
      </rPr>
      <t xml:space="preserve"> ***</t>
    </r>
  </si>
  <si>
    <r>
      <t xml:space="preserve">South West Cheese Puffs </t>
    </r>
    <r>
      <rPr>
        <b/>
        <sz val="14"/>
        <rFont val="Calibri"/>
        <family val="2"/>
      </rPr>
      <t>*R</t>
    </r>
  </si>
  <si>
    <r>
      <t xml:space="preserve">Dill Pickle Zippers </t>
    </r>
    <r>
      <rPr>
        <b/>
        <sz val="14"/>
        <rFont val="Calibri"/>
        <family val="2"/>
      </rPr>
      <t>*R</t>
    </r>
  </si>
  <si>
    <r>
      <t xml:space="preserve">Peanut Butter Crunch Bar  </t>
    </r>
    <r>
      <rPr>
        <b/>
        <sz val="14"/>
        <rFont val="Calibri"/>
        <family val="2"/>
      </rPr>
      <t>*R</t>
    </r>
  </si>
  <si>
    <r>
      <t xml:space="preserve">Chocolate &amp; Mint Bar </t>
    </r>
    <r>
      <rPr>
        <b/>
        <sz val="14"/>
        <rFont val="Calibri"/>
        <family val="2"/>
      </rPr>
      <t>*R</t>
    </r>
  </si>
  <si>
    <t>Maple Oatmeal</t>
  </si>
  <si>
    <t>Apple Oatmeal</t>
  </si>
  <si>
    <r>
      <t xml:space="preserve">Apple &amp; Cinnamon Soy Puffs  </t>
    </r>
    <r>
      <rPr>
        <b/>
        <sz val="14"/>
        <rFont val="Calibri"/>
        <family val="2"/>
      </rPr>
      <t>*R</t>
    </r>
  </si>
  <si>
    <t>Cappuccino Drink Mix</t>
  </si>
  <si>
    <t>Total Products from column 1</t>
  </si>
  <si>
    <t xml:space="preserve">Chocolatey Caramel Flavored Mug Cake </t>
  </si>
  <si>
    <t>Wildberry Yogurt</t>
  </si>
  <si>
    <t>Anti-Oxy - Therapeutic Properties</t>
  </si>
  <si>
    <t>Antioxidant</t>
  </si>
  <si>
    <t>Activates circulation. Prevents the formation of blood clots</t>
  </si>
  <si>
    <t>Antibacterial, antiseptic, antiviral, antifungal</t>
  </si>
  <si>
    <t>Diuretic, anti-edematous, anti-inflammatory</t>
  </si>
  <si>
    <t>Helps reduce risks of blindness</t>
  </si>
  <si>
    <t>Prevents the oxidation of LDL's</t>
  </si>
  <si>
    <t>Promotes the reduction of fat accumulation</t>
  </si>
  <si>
    <t>Prevents premature aging</t>
  </si>
  <si>
    <t>Reduces the occurrence of cardiovascular problems</t>
  </si>
  <si>
    <t>Helps improve short-term memory, balance and coordination</t>
  </si>
  <si>
    <t>Plays important role in controlling the level of blood sugar</t>
  </si>
  <si>
    <t>Helps detoxify the liver</t>
  </si>
  <si>
    <t>Helps lower cholesterol</t>
  </si>
  <si>
    <t>Protects the digestive system</t>
  </si>
  <si>
    <t>Enzymes - Therapeutic Properties</t>
  </si>
  <si>
    <t>Predigest food in the stomach - A lack of enzymes will cause poor</t>
  </si>
  <si>
    <t>Many symptoms exist due to a possible enzymatic deficiency;</t>
  </si>
  <si>
    <t>allergies, constipation, cramps, diarrhea, belch, fatigue, bad breath,</t>
  </si>
  <si>
    <t xml:space="preserve">gas and bloating, weight increase, etc. </t>
  </si>
  <si>
    <t>Warning: Make sure there is no allergy to papaya.</t>
  </si>
  <si>
    <t xml:space="preserve">Each capsule of Flora Health contains three (3) strains of beneficial bacteria </t>
  </si>
  <si>
    <t xml:space="preserve">(1.5 billion cells) that normally inhabit the intestinal tract including bifidobacterium bifidum, </t>
  </si>
  <si>
    <t xml:space="preserve">A healthy “gut flora” is necessary for good digestion, absorption of nutrients and will help promote </t>
  </si>
  <si>
    <t xml:space="preserve">bifidobacterium longum and lactobacillus acidophilus. </t>
  </si>
  <si>
    <t>normal bowel habits.</t>
  </si>
  <si>
    <t>For clients who have poor digestion (gas, bloating, etc.), we recommend taking Flora Health in combination with Natura Enzymes.</t>
  </si>
  <si>
    <t>Helps improve the energetic level of the muscles</t>
  </si>
  <si>
    <t>Flora Health - Therapeutic Properties</t>
  </si>
  <si>
    <t>Senna - Therapeutic Properties</t>
  </si>
  <si>
    <t xml:space="preserve">Pharmaceutically, this product is classified as a stimulant laxative. </t>
  </si>
  <si>
    <t>This means its mechanism of action is to promote smooth muscle contractions in the bowel resulting in a laxative effect</t>
  </si>
  <si>
    <t xml:space="preserve">Chronic constipation in the overweight or obese dieters is relatively common. While following the Ideal Protein Weight Loss Method, </t>
  </si>
  <si>
    <t xml:space="preserve">We recommend Senna as a quick fix for dieters but promote Flora-Lax and Enzymes to help stabilize bowel function. </t>
  </si>
  <si>
    <t xml:space="preserve">As they proceed on the Ideal Protein Weight Loss Method bowel stability should improve. </t>
  </si>
  <si>
    <t xml:space="preserve">Warning: EACH TABLET CONTAINS 20 MGS OF ELEMENTAL CALCIUM. THIS SHOULD NOT PRESENT ANY CLINICAL ISSUES </t>
  </si>
  <si>
    <t xml:space="preserve">EXCEPT IN THE RARE EVENT THAT CALCIUM MUST BE RESTRICTED (I.E. PARATHYROID ISSUES, ECT.). </t>
  </si>
  <si>
    <t>PLEASE DEFER TO THE PRIMARY CARE PROVIDER FOR GUIDANCE</t>
  </si>
  <si>
    <t xml:space="preserve">digestion therefore, eventually, a faulty assimilation of nutrients. </t>
  </si>
  <si>
    <t xml:space="preserve">We have changed their regular eating habits drastically and it may take some time for their system to familiarize itself to the new food. </t>
  </si>
  <si>
    <t>Drinks</t>
  </si>
  <si>
    <t>Milk Chocolate Pudding</t>
  </si>
  <si>
    <t>Breakfast</t>
  </si>
  <si>
    <t>Soups</t>
  </si>
  <si>
    <t>Meals</t>
  </si>
  <si>
    <t>Snacks</t>
  </si>
  <si>
    <t>Bars</t>
  </si>
  <si>
    <t>Supplements</t>
  </si>
  <si>
    <t>Before tax</t>
  </si>
  <si>
    <t>Blueberry, Cranberry, Pomegranate Mix</t>
  </si>
  <si>
    <r>
      <t>Pi</t>
    </r>
    <r>
      <rPr>
        <sz val="14"/>
        <rFont val="Calibri"/>
        <family val="2"/>
      </rPr>
      <t>ñ</t>
    </r>
    <r>
      <rPr>
        <sz val="14"/>
        <rFont val="Calibri"/>
        <family val="2"/>
      </rPr>
      <t>a Colada</t>
    </r>
  </si>
  <si>
    <r>
      <t xml:space="preserve">Cookie Dough Swirl Bar </t>
    </r>
    <r>
      <rPr>
        <b/>
        <sz val="14"/>
        <rFont val="Calibri"/>
        <family val="2"/>
      </rPr>
      <t>*R</t>
    </r>
  </si>
  <si>
    <r>
      <t xml:space="preserve">Double Chocolate Brownies </t>
    </r>
    <r>
      <rPr>
        <b/>
        <sz val="14"/>
        <rFont val="Calibri"/>
        <family val="2"/>
      </rPr>
      <t>*R</t>
    </r>
  </si>
  <si>
    <r>
      <t xml:space="preserve">Chocolatey Coconut Bar </t>
    </r>
    <r>
      <rPr>
        <b/>
        <sz val="14"/>
        <rFont val="Calibri"/>
        <family val="2"/>
      </rPr>
      <t>*R</t>
    </r>
  </si>
  <si>
    <r>
      <t xml:space="preserve">Caramel &amp; Peanut Bar  </t>
    </r>
    <r>
      <rPr>
        <b/>
        <sz val="14"/>
        <rFont val="Calibri"/>
        <family val="2"/>
      </rPr>
      <t>*R</t>
    </r>
  </si>
  <si>
    <r>
      <t xml:space="preserve">Chocolate Bar &amp; Peanut Butter </t>
    </r>
    <r>
      <rPr>
        <b/>
        <sz val="14"/>
        <rFont val="Calibri"/>
        <family val="2"/>
      </rPr>
      <t>*R</t>
    </r>
  </si>
  <si>
    <r>
      <t xml:space="preserve">Caramel &amp; Vanilla Crunch Bar </t>
    </r>
    <r>
      <rPr>
        <b/>
        <sz val="14"/>
        <rFont val="Calibri"/>
        <family val="2"/>
      </rPr>
      <t xml:space="preserve"> *R</t>
    </r>
  </si>
  <si>
    <t xml:space="preserve">Chocolate Chip Pancake </t>
  </si>
  <si>
    <t xml:space="preserve">Pancake </t>
  </si>
  <si>
    <t>Fine Herb &amp; Cheese Omelet</t>
  </si>
  <si>
    <r>
      <t>Potato Pure</t>
    </r>
    <r>
      <rPr>
        <sz val="14"/>
        <rFont val="Calibri"/>
        <family val="2"/>
      </rPr>
      <t>é</t>
    </r>
    <r>
      <rPr>
        <sz val="14"/>
        <rFont val="Calibri"/>
        <family val="2"/>
      </rPr>
      <t xml:space="preserve"> </t>
    </r>
  </si>
  <si>
    <r>
      <t xml:space="preserve">Chicken </t>
    </r>
    <r>
      <rPr>
        <sz val="14"/>
        <rFont val="Calibri"/>
        <family val="2"/>
      </rPr>
      <t>à</t>
    </r>
    <r>
      <rPr>
        <sz val="14"/>
        <rFont val="Calibri"/>
        <family val="2"/>
      </rPr>
      <t xml:space="preserve"> la King Pottage</t>
    </r>
  </si>
  <si>
    <t>Soy Nut- BBQ</t>
  </si>
  <si>
    <r>
      <t xml:space="preserve">Multi-Vita (60 caps) </t>
    </r>
    <r>
      <rPr>
        <b/>
        <sz val="14"/>
        <rFont val="Calibri"/>
        <family val="2"/>
      </rPr>
      <t>($28 + tax)</t>
    </r>
    <r>
      <rPr>
        <sz val="14"/>
        <rFont val="Calibri"/>
        <family val="2"/>
      </rPr>
      <t xml:space="preserve"> **Required</t>
    </r>
  </si>
  <si>
    <r>
      <t xml:space="preserve">Cal-Mag (120 caps) </t>
    </r>
    <r>
      <rPr>
        <b/>
        <sz val="14"/>
        <rFont val="Calibri"/>
        <family val="2"/>
      </rPr>
      <t xml:space="preserve">($24 + tax) </t>
    </r>
    <r>
      <rPr>
        <sz val="14"/>
        <rFont val="Calibri"/>
        <family val="2"/>
      </rPr>
      <t>** Required</t>
    </r>
  </si>
  <si>
    <r>
      <t>Recipe Book Phase 1 and 2</t>
    </r>
    <r>
      <rPr>
        <b/>
        <sz val="14"/>
        <rFont val="Calibri"/>
        <family val="2"/>
      </rPr>
      <t xml:space="preserve"> ($40 + tax)</t>
    </r>
  </si>
  <si>
    <r>
      <t xml:space="preserve">Because It's Your Life Book </t>
    </r>
    <r>
      <rPr>
        <b/>
        <sz val="14"/>
        <rFont val="Calibri"/>
        <family val="2"/>
      </rPr>
      <t>($15 + tax)</t>
    </r>
  </si>
  <si>
    <r>
      <t xml:space="preserve">Shaker </t>
    </r>
    <r>
      <rPr>
        <b/>
        <sz val="14"/>
        <rFont val="Calibri"/>
        <family val="2"/>
      </rPr>
      <t>($6 + tax)</t>
    </r>
  </si>
  <si>
    <r>
      <t>Weekly Fee</t>
    </r>
    <r>
      <rPr>
        <b/>
        <i/>
        <sz val="14"/>
        <rFont val="Calibri"/>
        <family val="2"/>
      </rPr>
      <t xml:space="preserve"> (cannot be waived)</t>
    </r>
  </si>
  <si>
    <t xml:space="preserve"> Name:</t>
  </si>
  <si>
    <t>Pasta &amp; Potatoes</t>
  </si>
  <si>
    <t>Water Enhancer</t>
  </si>
  <si>
    <r>
      <rPr>
        <b/>
        <sz val="16"/>
        <rFont val="Calibri"/>
        <family val="2"/>
      </rPr>
      <t xml:space="preserve"> Phone</t>
    </r>
    <r>
      <rPr>
        <sz val="16"/>
        <rFont val="Calibri"/>
        <family val="2"/>
      </rPr>
      <t xml:space="preserve">: 401-886-9669   </t>
    </r>
    <r>
      <rPr>
        <b/>
        <sz val="16"/>
        <rFont val="Calibri"/>
        <family val="2"/>
      </rPr>
      <t>Fax</t>
    </r>
    <r>
      <rPr>
        <sz val="16"/>
        <rFont val="Calibri"/>
        <family val="2"/>
      </rPr>
      <t>: 401-886-9779</t>
    </r>
  </si>
  <si>
    <t>* R  Restricted Foods</t>
  </si>
  <si>
    <t>* RR Restricted (One per week as restricted)</t>
  </si>
  <si>
    <t>** RS Required Supplements</t>
  </si>
  <si>
    <t>Premade Drinks</t>
  </si>
  <si>
    <t>Raspberry Jelly Mix</t>
  </si>
  <si>
    <r>
      <t>Vanilla Crispy Squares</t>
    </r>
    <r>
      <rPr>
        <b/>
        <sz val="14"/>
        <rFont val="Calibri"/>
        <family val="2"/>
      </rPr>
      <t xml:space="preserve"> </t>
    </r>
  </si>
  <si>
    <r>
      <t xml:space="preserve">Sweet &amp; Spicy Trail Mix </t>
    </r>
    <r>
      <rPr>
        <b/>
        <sz val="14"/>
        <rFont val="Calibri"/>
        <family val="2"/>
      </rPr>
      <t xml:space="preserve">       </t>
    </r>
  </si>
  <si>
    <r>
      <t xml:space="preserve">Mangosteen Water Enhancer </t>
    </r>
    <r>
      <rPr>
        <b/>
        <sz val="14"/>
        <rFont val="Calibri"/>
        <family val="2"/>
      </rPr>
      <t>($9.00</t>
    </r>
    <r>
      <rPr>
        <sz val="14"/>
        <rFont val="Calibri"/>
        <family val="2"/>
      </rPr>
      <t xml:space="preserve">) </t>
    </r>
  </si>
  <si>
    <r>
      <t xml:space="preserve">Tangerine Water Enhancer </t>
    </r>
    <r>
      <rPr>
        <b/>
        <sz val="14"/>
        <rFont val="Calibri"/>
        <family val="2"/>
      </rPr>
      <t>($9.00</t>
    </r>
    <r>
      <rPr>
        <sz val="14"/>
        <rFont val="Calibri"/>
        <family val="2"/>
      </rPr>
      <t xml:space="preserve">) </t>
    </r>
  </si>
  <si>
    <r>
      <t xml:space="preserve">Classic Balsamic Dressing </t>
    </r>
    <r>
      <rPr>
        <b/>
        <sz val="14"/>
        <rFont val="Calibri"/>
        <family val="2"/>
      </rPr>
      <t>($7.00</t>
    </r>
    <r>
      <rPr>
        <sz val="14"/>
        <rFont val="Calibri"/>
        <family val="2"/>
      </rPr>
      <t>)</t>
    </r>
  </si>
  <si>
    <r>
      <t xml:space="preserve">Honey &amp; Dijon Dressing </t>
    </r>
    <r>
      <rPr>
        <b/>
        <sz val="14"/>
        <rFont val="Calibri"/>
        <family val="2"/>
      </rPr>
      <t>($7.00)</t>
    </r>
  </si>
  <si>
    <r>
      <t xml:space="preserve">Italian Dressing </t>
    </r>
    <r>
      <rPr>
        <b/>
        <sz val="14"/>
        <rFont val="Calibri"/>
        <family val="2"/>
      </rPr>
      <t>($7.00</t>
    </r>
    <r>
      <rPr>
        <sz val="14"/>
        <rFont val="Calibri"/>
        <family val="2"/>
      </rPr>
      <t>)</t>
    </r>
  </si>
  <si>
    <r>
      <t xml:space="preserve">Maple Flavored Syrup </t>
    </r>
    <r>
      <rPr>
        <b/>
        <sz val="14"/>
        <rFont val="Calibri"/>
        <family val="2"/>
      </rPr>
      <t>($7.00</t>
    </r>
    <r>
      <rPr>
        <sz val="14"/>
        <rFont val="Calibri"/>
        <family val="2"/>
      </rPr>
      <t xml:space="preserve">) </t>
    </r>
  </si>
  <si>
    <r>
      <t xml:space="preserve">Ideal Potassium Salt </t>
    </r>
    <r>
      <rPr>
        <b/>
        <sz val="14"/>
        <rFont val="Calibri"/>
        <family val="2"/>
      </rPr>
      <t>($6)  *</t>
    </r>
    <r>
      <rPr>
        <b/>
        <sz val="14"/>
        <rFont val="Calibri"/>
        <family val="2"/>
      </rPr>
      <t>*RS</t>
    </r>
  </si>
  <si>
    <r>
      <t xml:space="preserve">Sea Salt </t>
    </r>
    <r>
      <rPr>
        <b/>
        <sz val="14"/>
        <rFont val="Calibri"/>
        <family val="2"/>
      </rPr>
      <t>(</t>
    </r>
    <r>
      <rPr>
        <b/>
        <sz val="14"/>
        <rFont val="Calibri"/>
        <family val="2"/>
      </rPr>
      <t xml:space="preserve">$4.50) </t>
    </r>
    <r>
      <rPr>
        <sz val="14"/>
        <rFont val="Calibri"/>
        <family val="2"/>
      </rPr>
      <t xml:space="preserve"> </t>
    </r>
  </si>
  <si>
    <r>
      <t xml:space="preserve">Omega Plus </t>
    </r>
    <r>
      <rPr>
        <b/>
        <sz val="14"/>
        <rFont val="Calibri"/>
        <family val="2"/>
      </rPr>
      <t xml:space="preserve"> ($39 + tax) </t>
    </r>
    <r>
      <rPr>
        <sz val="14"/>
        <rFont val="Calibri"/>
        <family val="2"/>
      </rPr>
      <t>**Required</t>
    </r>
  </si>
  <si>
    <r>
      <t xml:space="preserve">Potassium  </t>
    </r>
    <r>
      <rPr>
        <b/>
        <sz val="14"/>
        <rFont val="Calibri"/>
        <family val="2"/>
      </rPr>
      <t>($13 + tax)</t>
    </r>
    <r>
      <rPr>
        <sz val="14"/>
        <rFont val="Calibri"/>
        <family val="2"/>
      </rPr>
      <t xml:space="preserve">  **Required</t>
    </r>
  </si>
  <si>
    <r>
      <t xml:space="preserve">Vanilla &amp; Peanut Bars  </t>
    </r>
    <r>
      <rPr>
        <b/>
        <sz val="14"/>
        <color indexed="8"/>
        <rFont val="Calibri"/>
        <family val="2"/>
      </rPr>
      <t xml:space="preserve">*R </t>
    </r>
  </si>
  <si>
    <r>
      <t xml:space="preserve">Chicken Dijionaisse </t>
    </r>
    <r>
      <rPr>
        <b/>
        <sz val="14"/>
        <rFont val="Calibri"/>
        <family val="2"/>
      </rPr>
      <t>3 / box $30.00</t>
    </r>
  </si>
  <si>
    <t>Box
$33.50</t>
  </si>
  <si>
    <t>Each $4.95</t>
  </si>
  <si>
    <r>
      <t xml:space="preserve">Mango   </t>
    </r>
    <r>
      <rPr>
        <b/>
        <sz val="14"/>
        <rFont val="Calibri"/>
        <family val="2"/>
      </rPr>
      <t>$47.60 8 / box / ind $5.95</t>
    </r>
  </si>
  <si>
    <r>
      <t xml:space="preserve">Strawberry/Banana  </t>
    </r>
    <r>
      <rPr>
        <b/>
        <sz val="14"/>
        <color indexed="8"/>
        <rFont val="Calibri"/>
        <family val="2"/>
      </rPr>
      <t>$35.00 6/ box / ind $5.95</t>
    </r>
  </si>
  <si>
    <r>
      <t xml:space="preserve">Vanilla        </t>
    </r>
    <r>
      <rPr>
        <b/>
        <sz val="14"/>
        <rFont val="Calibri"/>
        <family val="2"/>
      </rPr>
      <t xml:space="preserve"> $35.00 6/ box / ind $5.95</t>
    </r>
  </si>
  <si>
    <r>
      <t xml:space="preserve">Chocolate       </t>
    </r>
    <r>
      <rPr>
        <b/>
        <sz val="14"/>
        <rFont val="Calibri"/>
        <family val="2"/>
      </rPr>
      <t xml:space="preserve">$35.00 6/ box </t>
    </r>
  </si>
  <si>
    <r>
      <t xml:space="preserve">Cappuccino   </t>
    </r>
    <r>
      <rPr>
        <b/>
        <sz val="14"/>
        <color indexed="8"/>
        <rFont val="Calibri"/>
        <family val="2"/>
      </rPr>
      <t>$35.00 6/ box / ind $5.95</t>
    </r>
  </si>
  <si>
    <r>
      <t xml:space="preserve">Chocolate Pudding    </t>
    </r>
    <r>
      <rPr>
        <b/>
        <sz val="14"/>
        <rFont val="Calibri"/>
        <family val="2"/>
      </rPr>
      <t xml:space="preserve"> $35.00 6 / box </t>
    </r>
  </si>
  <si>
    <r>
      <t>Raspberry Chocolaty Candy Bar $</t>
    </r>
    <r>
      <rPr>
        <b/>
        <sz val="14"/>
        <rFont val="Calibri"/>
        <family val="2"/>
      </rPr>
      <t>5.25 each *RR</t>
    </r>
  </si>
  <si>
    <r>
      <t>Branched Chain Amino Acids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($33.50) </t>
    </r>
    <r>
      <rPr>
        <b/>
        <sz val="12"/>
        <rFont val="Calibri"/>
        <family val="2"/>
      </rPr>
      <t>14 / box</t>
    </r>
  </si>
  <si>
    <t>Pudding</t>
  </si>
  <si>
    <t xml:space="preserve">Pineapple Banana  </t>
  </si>
  <si>
    <t>Bacon &amp; Cheddar Cheese Omelet Mix</t>
  </si>
  <si>
    <t>Sweet Chili Dorados</t>
  </si>
  <si>
    <r>
      <t>I P COMPLETE PRODUCT</t>
    </r>
    <r>
      <rPr>
        <b/>
        <i/>
        <sz val="14"/>
        <rFont val="Calibri"/>
        <family val="2"/>
      </rPr>
      <t xml:space="preserve"> **PHASE 3 and 4 only**      $</t>
    </r>
    <r>
      <rPr>
        <b/>
        <sz val="14"/>
        <rFont val="Calibri"/>
        <family val="2"/>
      </rPr>
      <t>33.50</t>
    </r>
  </si>
  <si>
    <t>Toffee and Pretzel Bar</t>
  </si>
  <si>
    <t>Chocolate Drink Mix</t>
  </si>
  <si>
    <t>Mushroom &amp; Parmesan Couscous Risotto</t>
  </si>
  <si>
    <r>
      <t>Branched Chain Amino Acids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($2.40) packet</t>
    </r>
  </si>
  <si>
    <t xml:space="preserve">Chocolate Coated Soy Puffs </t>
  </si>
  <si>
    <r>
      <t xml:space="preserve">Cal-Mag (60 Chewables) </t>
    </r>
    <r>
      <rPr>
        <b/>
        <sz val="14"/>
        <rFont val="Calibri"/>
        <family val="2"/>
      </rPr>
      <t xml:space="preserve">($30 + tax) </t>
    </r>
  </si>
  <si>
    <t>Nacho Cheese Dorados</t>
  </si>
  <si>
    <r>
      <t xml:space="preserve">Janeva's Ideal Recipes Cookbook </t>
    </r>
    <r>
      <rPr>
        <b/>
        <sz val="14"/>
        <rFont val="Calibri"/>
        <family val="2"/>
      </rPr>
      <t>(45 + tax)</t>
    </r>
  </si>
  <si>
    <t>Dressings &amp; Syrup &amp; Sauce</t>
  </si>
  <si>
    <r>
      <t xml:space="preserve">Oriental Sesame Sauce </t>
    </r>
    <r>
      <rPr>
        <b/>
        <sz val="14"/>
        <rFont val="Calibri"/>
        <family val="2"/>
      </rPr>
      <t>($7.00)</t>
    </r>
  </si>
  <si>
    <t xml:space="preserve">Macaroni and Cheese </t>
  </si>
  <si>
    <t>Vanilla Chai Latte Drink Mix</t>
  </si>
  <si>
    <t>Lemon Matcha Green Tea Mix</t>
  </si>
  <si>
    <t>Hibiscus Watermelon Drink Mix</t>
  </si>
  <si>
    <r>
      <t xml:space="preserve">Vanilla Wafers 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  $35.00 7 / box / ind $5.25 </t>
    </r>
  </si>
  <si>
    <r>
      <t xml:space="preserve">Triple Chocolate Wafers </t>
    </r>
    <r>
      <rPr>
        <b/>
        <sz val="14"/>
        <rFont val="Calibri"/>
        <family val="2"/>
      </rPr>
      <t xml:space="preserve"> $35.00 7 / box / ind $5.25</t>
    </r>
  </si>
  <si>
    <r>
      <t xml:space="preserve">Strawberry Wafers </t>
    </r>
    <r>
      <rPr>
        <b/>
        <sz val="14"/>
        <rFont val="Calibri"/>
        <family val="2"/>
      </rPr>
      <t xml:space="preserve">  $35.00 7 / box / ind $5.25</t>
    </r>
  </si>
  <si>
    <r>
      <t>Orange Wafers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$35.00 / box </t>
    </r>
  </si>
  <si>
    <r>
      <t xml:space="preserve">Lemon Wafers </t>
    </r>
    <r>
      <rPr>
        <b/>
        <sz val="14"/>
        <rFont val="Calibri"/>
        <family val="2"/>
      </rPr>
      <t xml:space="preserve">   $35.00 7 / box / ind $5.25</t>
    </r>
  </si>
  <si>
    <r>
      <t xml:space="preserve">Peanut Soy Puff </t>
    </r>
    <r>
      <rPr>
        <b/>
        <sz val="14"/>
        <rFont val="Calibri"/>
        <family val="2"/>
      </rPr>
      <t>*R</t>
    </r>
  </si>
  <si>
    <r>
      <t>Chocolate Crispy Squares</t>
    </r>
    <r>
      <rPr>
        <b/>
        <sz val="14"/>
        <rFont val="Calibri"/>
        <family val="2"/>
      </rPr>
      <t xml:space="preserve"> </t>
    </r>
  </si>
  <si>
    <t>Vanilla Crispy Square</t>
  </si>
  <si>
    <t>Wafers</t>
  </si>
  <si>
    <r>
      <t>White Cheddar Ridges</t>
    </r>
    <r>
      <rPr>
        <b/>
        <sz val="14"/>
        <rFont val="Calibri"/>
        <family val="2"/>
      </rPr>
      <t xml:space="preserve"> *R </t>
    </r>
  </si>
  <si>
    <r>
      <t xml:space="preserve">Triple Chocolate Wafers </t>
    </r>
    <r>
      <rPr>
        <b/>
        <sz val="14"/>
        <rFont val="Calibri"/>
        <family val="2"/>
      </rPr>
      <t>*R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 xml:space="preserve"> $35.00 7 / box / ind $5.25</t>
    </r>
  </si>
  <si>
    <r>
      <t xml:space="preserve">Walden Farms Products </t>
    </r>
    <r>
      <rPr>
        <b/>
        <sz val="14"/>
        <rFont val="Calibri"/>
        <family val="2"/>
      </rPr>
      <t>($3.99)</t>
    </r>
  </si>
  <si>
    <t>Pumpkin Spice Latte Drink Mix</t>
  </si>
  <si>
    <r>
      <t xml:space="preserve">Chicken </t>
    </r>
    <r>
      <rPr>
        <sz val="14"/>
        <rFont val="Calibri"/>
        <family val="2"/>
      </rPr>
      <t>Patty Mix</t>
    </r>
  </si>
  <si>
    <t>Updated 12/14/2018</t>
  </si>
  <si>
    <r>
      <t xml:space="preserve">Senna </t>
    </r>
    <r>
      <rPr>
        <b/>
        <sz val="14"/>
        <rFont val="Calibri"/>
        <family val="2"/>
      </rPr>
      <t xml:space="preserve">($7 + tax)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</si>
</sst>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??_);_(@_)"/>
    <numFmt numFmtId="167" formatCode="_(&quot;$&quot;* #,##0.00_);_(&quot;$&quot;* \(#,##0.00\);_(&quot;$&quot;* &quot;-&quot;??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[$-409]dddd\,\ mmmm\ dd\,\ yyyy"/>
    <numFmt numFmtId="174" formatCode="[$-409]h:mm:ss\ AM/PM"/>
    <numFmt numFmtId="175" formatCode="0.0"/>
    <numFmt numFmtId="176" formatCode="0.000"/>
    <numFmt numFmtId="177" formatCode="[$-409]dddd\,\ mmmm\ d\,\ yyyy"/>
    <numFmt numFmtId="178" formatCode="&quot;$&quot;#,##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20"/>
      <color indexed="10"/>
      <name val="Calibri"/>
      <family val="2"/>
    </font>
    <font>
      <sz val="18"/>
      <color indexed="10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8"/>
      <color indexed="53"/>
      <name val="Calibri"/>
      <family val="2"/>
    </font>
    <font>
      <b/>
      <i/>
      <sz val="16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Calibri"/>
      <family val="2"/>
    </font>
    <font>
      <sz val="18"/>
      <color rgb="FFFF000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9" tint="-0.2499700039625167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4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32" borderId="10" xfId="0" applyFont="1" applyFill="1" applyBorder="1" applyAlignment="1" applyProtection="1">
      <alignment horizontal="center"/>
      <protection locked="0"/>
    </xf>
    <xf numFmtId="0" fontId="17" fillId="33" borderId="10" xfId="0" applyFont="1" applyFill="1" applyBorder="1" applyAlignment="1" applyProtection="1">
      <alignment horizontal="center"/>
      <protection locked="0"/>
    </xf>
    <xf numFmtId="44" fontId="17" fillId="0" borderId="10" xfId="44" applyFont="1" applyBorder="1" applyAlignment="1">
      <alignment/>
    </xf>
    <xf numFmtId="44" fontId="17" fillId="0" borderId="11" xfId="44" applyFont="1" applyBorder="1" applyAlignment="1">
      <alignment/>
    </xf>
    <xf numFmtId="0" fontId="17" fillId="33" borderId="12" xfId="0" applyFont="1" applyFill="1" applyBorder="1" applyAlignment="1" applyProtection="1">
      <alignment horizontal="center"/>
      <protection locked="0"/>
    </xf>
    <xf numFmtId="44" fontId="17" fillId="0" borderId="12" xfId="44" applyFont="1" applyBorder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35" borderId="1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1" fontId="35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44" fontId="5" fillId="4" borderId="17" xfId="0" applyNumberFormat="1" applyFont="1" applyFill="1" applyBorder="1" applyAlignment="1">
      <alignment horizontal="center"/>
    </xf>
    <xf numFmtId="44" fontId="5" fillId="4" borderId="18" xfId="44" applyFont="1" applyFill="1" applyBorder="1" applyAlignment="1">
      <alignment/>
    </xf>
    <xf numFmtId="172" fontId="5" fillId="4" borderId="18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 applyProtection="1">
      <alignment horizontal="center"/>
      <protection locked="0"/>
    </xf>
    <xf numFmtId="1" fontId="17" fillId="33" borderId="10" xfId="0" applyNumberFormat="1" applyFont="1" applyFill="1" applyBorder="1" applyAlignment="1" applyProtection="1">
      <alignment horizontal="center" vertical="center"/>
      <protection locked="0"/>
    </xf>
    <xf numFmtId="1" fontId="17" fillId="33" borderId="10" xfId="0" applyNumberFormat="1" applyFont="1" applyFill="1" applyBorder="1" applyAlignment="1">
      <alignment horizontal="center"/>
    </xf>
    <xf numFmtId="1" fontId="17" fillId="36" borderId="15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/>
    </xf>
    <xf numFmtId="1" fontId="17" fillId="33" borderId="13" xfId="0" applyNumberFormat="1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11" fillId="34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172" fontId="35" fillId="34" borderId="10" xfId="0" applyNumberFormat="1" applyFont="1" applyFill="1" applyBorder="1" applyAlignment="1">
      <alignment horizontal="center"/>
    </xf>
    <xf numFmtId="0" fontId="61" fillId="35" borderId="0" xfId="0" applyFont="1" applyFill="1" applyAlignment="1">
      <alignment/>
    </xf>
    <xf numFmtId="0" fontId="62" fillId="35" borderId="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44" fontId="17" fillId="0" borderId="10" xfId="44" applyFont="1" applyFill="1" applyBorder="1" applyAlignment="1">
      <alignment/>
    </xf>
    <xf numFmtId="0" fontId="64" fillId="33" borderId="10" xfId="0" applyFont="1" applyFill="1" applyBorder="1" applyAlignment="1" applyProtection="1">
      <alignment horizontal="center"/>
      <protection locked="0"/>
    </xf>
    <xf numFmtId="44" fontId="64" fillId="0" borderId="10" xfId="44" applyFont="1" applyFill="1" applyBorder="1" applyAlignment="1">
      <alignment/>
    </xf>
    <xf numFmtId="0" fontId="63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1" fontId="4" fillId="35" borderId="10" xfId="0" applyNumberFormat="1" applyFont="1" applyFill="1" applyBorder="1" applyAlignment="1">
      <alignment horizontal="left"/>
    </xf>
    <xf numFmtId="1" fontId="17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44" fontId="17" fillId="35" borderId="10" xfId="44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7" fillId="0" borderId="19" xfId="0" applyFont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0" fontId="11" fillId="34" borderId="15" xfId="0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3" fillId="0" borderId="20" xfId="0" applyFont="1" applyBorder="1" applyAlignment="1">
      <alignment horizontal="right"/>
    </xf>
    <xf numFmtId="0" fontId="5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left"/>
    </xf>
    <xf numFmtId="0" fontId="5" fillId="4" borderId="21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44" fontId="5" fillId="0" borderId="24" xfId="44" applyFont="1" applyFill="1" applyBorder="1" applyAlignment="1">
      <alignment horizontal="center"/>
    </xf>
    <xf numFmtId="44" fontId="5" fillId="0" borderId="25" xfId="44" applyFont="1" applyFill="1" applyBorder="1" applyAlignment="1">
      <alignment horizontal="center"/>
    </xf>
    <xf numFmtId="0" fontId="5" fillId="34" borderId="26" xfId="0" applyFont="1" applyFill="1" applyBorder="1" applyAlignment="1">
      <alignment horizontal="left" wrapText="1"/>
    </xf>
    <xf numFmtId="0" fontId="5" fillId="34" borderId="27" xfId="0" applyFont="1" applyFill="1" applyBorder="1" applyAlignment="1">
      <alignment horizontal="left" wrapText="1"/>
    </xf>
    <xf numFmtId="0" fontId="5" fillId="34" borderId="28" xfId="0" applyFont="1" applyFill="1" applyBorder="1" applyAlignment="1">
      <alignment horizontal="left" wrapText="1"/>
    </xf>
    <xf numFmtId="0" fontId="5" fillId="34" borderId="2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5" fillId="34" borderId="30" xfId="0" applyFont="1" applyFill="1" applyBorder="1" applyAlignment="1">
      <alignment horizontal="left" wrapText="1"/>
    </xf>
    <xf numFmtId="172" fontId="5" fillId="0" borderId="31" xfId="0" applyNumberFormat="1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right"/>
    </xf>
    <xf numFmtId="0" fontId="11" fillId="37" borderId="33" xfId="0" applyFont="1" applyFill="1" applyBorder="1" applyAlignment="1">
      <alignment horizontal="right" vertical="center"/>
    </xf>
    <xf numFmtId="0" fontId="11" fillId="37" borderId="34" xfId="0" applyFont="1" applyFill="1" applyBorder="1" applyAlignment="1">
      <alignment horizontal="right" vertical="center"/>
    </xf>
    <xf numFmtId="0" fontId="11" fillId="37" borderId="35" xfId="0" applyFont="1" applyFill="1" applyBorder="1" applyAlignment="1">
      <alignment horizontal="right" vertical="center"/>
    </xf>
    <xf numFmtId="0" fontId="11" fillId="37" borderId="36" xfId="0" applyFont="1" applyFill="1" applyBorder="1" applyAlignment="1">
      <alignment horizontal="right" vertical="center"/>
    </xf>
    <xf numFmtId="0" fontId="11" fillId="37" borderId="19" xfId="0" applyFont="1" applyFill="1" applyBorder="1" applyAlignment="1">
      <alignment horizontal="right" vertical="center"/>
    </xf>
    <xf numFmtId="0" fontId="11" fillId="37" borderId="37" xfId="0" applyFont="1" applyFill="1" applyBorder="1" applyAlignment="1">
      <alignment horizontal="right" vertical="center"/>
    </xf>
    <xf numFmtId="8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42" fillId="4" borderId="33" xfId="0" applyFont="1" applyFill="1" applyBorder="1" applyAlignment="1">
      <alignment horizontal="right"/>
    </xf>
    <xf numFmtId="0" fontId="42" fillId="4" borderId="34" xfId="0" applyFont="1" applyFill="1" applyBorder="1" applyAlignment="1">
      <alignment horizontal="right"/>
    </xf>
    <xf numFmtId="0" fontId="42" fillId="4" borderId="38" xfId="0" applyFont="1" applyFill="1" applyBorder="1" applyAlignment="1">
      <alignment horizontal="right"/>
    </xf>
    <xf numFmtId="0" fontId="42" fillId="4" borderId="39" xfId="0" applyFont="1" applyFill="1" applyBorder="1" applyAlignment="1">
      <alignment horizontal="right"/>
    </xf>
    <xf numFmtId="0" fontId="42" fillId="4" borderId="20" xfId="0" applyFont="1" applyFill="1" applyBorder="1" applyAlignment="1">
      <alignment horizontal="right"/>
    </xf>
    <xf numFmtId="0" fontId="42" fillId="4" borderId="3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wrapText="1"/>
    </xf>
    <xf numFmtId="0" fontId="5" fillId="38" borderId="46" xfId="0" applyFont="1" applyFill="1" applyBorder="1" applyAlignment="1">
      <alignment horizontal="center" wrapText="1"/>
    </xf>
    <xf numFmtId="0" fontId="5" fillId="38" borderId="47" xfId="0" applyFont="1" applyFill="1" applyBorder="1" applyAlignment="1">
      <alignment horizont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39" borderId="34" xfId="0" applyFont="1" applyFill="1" applyBorder="1" applyAlignment="1">
      <alignment horizontal="center" vertical="center" wrapText="1"/>
    </xf>
    <xf numFmtId="0" fontId="40" fillId="39" borderId="35" xfId="0" applyFont="1" applyFill="1" applyBorder="1" applyAlignment="1">
      <alignment horizontal="center" vertical="center" wrapText="1"/>
    </xf>
    <xf numFmtId="0" fontId="40" fillId="39" borderId="48" xfId="0" applyFont="1" applyFill="1" applyBorder="1" applyAlignment="1">
      <alignment horizontal="center" vertical="center" wrapText="1"/>
    </xf>
    <xf numFmtId="0" fontId="40" fillId="39" borderId="0" xfId="0" applyFont="1" applyFill="1" applyBorder="1" applyAlignment="1">
      <alignment horizontal="center" vertical="center" wrapText="1"/>
    </xf>
    <xf numFmtId="0" fontId="40" fillId="39" borderId="49" xfId="0" applyFont="1" applyFill="1" applyBorder="1" applyAlignment="1">
      <alignment horizontal="center" vertical="center" wrapText="1"/>
    </xf>
    <xf numFmtId="0" fontId="40" fillId="39" borderId="36" xfId="0" applyFont="1" applyFill="1" applyBorder="1" applyAlignment="1">
      <alignment horizontal="center" vertical="center" wrapText="1"/>
    </xf>
    <xf numFmtId="0" fontId="40" fillId="39" borderId="19" xfId="0" applyFont="1" applyFill="1" applyBorder="1" applyAlignment="1">
      <alignment horizontal="center" vertical="center" wrapText="1"/>
    </xf>
    <xf numFmtId="0" fontId="40" fillId="39" borderId="3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R85"/>
  <sheetViews>
    <sheetView tabSelected="1" view="pageLayout" workbookViewId="0" topLeftCell="B46">
      <selection activeCell="G52" sqref="G52"/>
    </sheetView>
  </sheetViews>
  <sheetFormatPr defaultColWidth="9.140625" defaultRowHeight="12.75"/>
  <cols>
    <col min="1" max="1" width="57.421875" style="1" bestFit="1" customWidth="1"/>
    <col min="2" max="2" width="10.421875" style="1" bestFit="1" customWidth="1"/>
    <col min="3" max="3" width="13.00390625" style="1" customWidth="1"/>
    <col min="4" max="4" width="14.8515625" style="1" customWidth="1"/>
    <col min="5" max="5" width="2.00390625" style="1" customWidth="1"/>
    <col min="6" max="6" width="49.00390625" style="1" customWidth="1"/>
    <col min="7" max="7" width="6.57421875" style="1" bestFit="1" customWidth="1"/>
    <col min="8" max="8" width="12.7109375" style="1" customWidth="1"/>
    <col min="9" max="9" width="10.28125" style="1" customWidth="1"/>
    <col min="10" max="10" width="15.8515625" style="1" customWidth="1"/>
    <col min="11" max="16384" width="9.140625" style="1" customWidth="1"/>
  </cols>
  <sheetData>
    <row r="1" spans="1:11" ht="71.25" customHeight="1" thickBot="1">
      <c r="A1" s="51" t="s">
        <v>113</v>
      </c>
      <c r="B1" s="4" t="s">
        <v>0</v>
      </c>
      <c r="C1" s="78"/>
      <c r="D1" s="78"/>
      <c r="E1" s="3"/>
      <c r="F1" s="58"/>
      <c r="G1" s="58"/>
      <c r="H1" s="59"/>
      <c r="I1" s="59"/>
      <c r="J1" s="59"/>
      <c r="K1" s="3"/>
    </row>
    <row r="2" spans="2:11" ht="10.5" customHeight="1">
      <c r="B2" s="4"/>
      <c r="C2" s="5"/>
      <c r="D2" s="5"/>
      <c r="E2" s="3"/>
      <c r="F2" s="83"/>
      <c r="G2" s="83"/>
      <c r="H2" s="83"/>
      <c r="I2" s="83"/>
      <c r="J2" s="83"/>
      <c r="K2" s="3"/>
    </row>
    <row r="3" spans="1:11" ht="34.5" customHeight="1">
      <c r="A3" s="16" t="s">
        <v>4</v>
      </c>
      <c r="B3" s="34" t="s">
        <v>136</v>
      </c>
      <c r="C3" s="34" t="s">
        <v>137</v>
      </c>
      <c r="D3" s="35" t="s">
        <v>5</v>
      </c>
      <c r="E3" s="3"/>
      <c r="F3" s="32" t="s">
        <v>4</v>
      </c>
      <c r="G3" s="33"/>
      <c r="H3" s="65" t="s">
        <v>136</v>
      </c>
      <c r="I3" s="34" t="s">
        <v>137</v>
      </c>
      <c r="J3" s="35" t="s">
        <v>5</v>
      </c>
      <c r="K3" s="3"/>
    </row>
    <row r="4" spans="1:11" ht="21.75" customHeight="1">
      <c r="A4" s="84" t="s">
        <v>84</v>
      </c>
      <c r="B4" s="85"/>
      <c r="C4" s="85"/>
      <c r="D4" s="86"/>
      <c r="E4" s="3"/>
      <c r="F4" s="84" t="s">
        <v>89</v>
      </c>
      <c r="G4" s="85"/>
      <c r="H4" s="85"/>
      <c r="I4" s="85"/>
      <c r="J4" s="114"/>
      <c r="K4" s="3"/>
    </row>
    <row r="5" spans="1:11" ht="18" customHeight="1">
      <c r="A5" s="64" t="s">
        <v>147</v>
      </c>
      <c r="B5" s="7"/>
      <c r="C5" s="6"/>
      <c r="D5" s="8">
        <f>SUM(B5*33.5)</f>
        <v>0</v>
      </c>
      <c r="E5" s="3"/>
      <c r="F5" s="115" t="s">
        <v>34</v>
      </c>
      <c r="G5" s="88"/>
      <c r="H5" s="7"/>
      <c r="I5" s="6"/>
      <c r="J5" s="8">
        <f>SUM(H5*33.5)</f>
        <v>0</v>
      </c>
      <c r="K5" s="3"/>
    </row>
    <row r="6" spans="1:11" ht="18" customHeight="1">
      <c r="A6" s="15" t="s">
        <v>16</v>
      </c>
      <c r="B6" s="7"/>
      <c r="C6" s="6"/>
      <c r="D6" s="8">
        <f>SUM(B6*33.5)</f>
        <v>0</v>
      </c>
      <c r="E6" s="3"/>
      <c r="F6" s="87" t="s">
        <v>174</v>
      </c>
      <c r="G6" s="88"/>
      <c r="H6" s="7"/>
      <c r="I6" s="6"/>
      <c r="J6" s="8">
        <f>SUM(H6*33.5)</f>
        <v>0</v>
      </c>
      <c r="K6" s="3"/>
    </row>
    <row r="7" spans="1:11" ht="18" customHeight="1">
      <c r="A7" s="73" t="s">
        <v>162</v>
      </c>
      <c r="B7" s="7"/>
      <c r="C7" s="7"/>
      <c r="D7" s="8">
        <f>SUM(C7*4.95+B7*33.5)</f>
        <v>0</v>
      </c>
      <c r="E7" s="3"/>
      <c r="F7" s="87" t="s">
        <v>33</v>
      </c>
      <c r="G7" s="88"/>
      <c r="H7" s="7"/>
      <c r="I7" s="6"/>
      <c r="J7" s="8">
        <f>SUM(H7*33.5)</f>
        <v>0</v>
      </c>
      <c r="K7" s="3"/>
    </row>
    <row r="8" spans="1:12" ht="18" customHeight="1">
      <c r="A8" s="15" t="s">
        <v>93</v>
      </c>
      <c r="B8" s="7"/>
      <c r="C8" s="7"/>
      <c r="D8" s="8">
        <f aca="true" t="shared" si="0" ref="D8:D17">SUM(C8*4.95+B8*33.5)</f>
        <v>0</v>
      </c>
      <c r="E8" s="3"/>
      <c r="F8" s="87" t="s">
        <v>18</v>
      </c>
      <c r="G8" s="88"/>
      <c r="H8" s="7"/>
      <c r="I8" s="7"/>
      <c r="J8" s="8">
        <f>SUM(I8*4.95+H8*33.5)</f>
        <v>0</v>
      </c>
      <c r="K8" s="3"/>
      <c r="L8" s="3"/>
    </row>
    <row r="9" spans="1:12" ht="18" customHeight="1">
      <c r="A9" s="15" t="s">
        <v>15</v>
      </c>
      <c r="B9" s="7"/>
      <c r="C9" s="7"/>
      <c r="D9" s="8">
        <f t="shared" si="0"/>
        <v>0</v>
      </c>
      <c r="E9" s="3"/>
      <c r="F9" s="87" t="s">
        <v>19</v>
      </c>
      <c r="G9" s="88"/>
      <c r="H9" s="7"/>
      <c r="I9" s="7"/>
      <c r="J9" s="8">
        <f>SUM(I9*4.95+H9*33.5)</f>
        <v>0</v>
      </c>
      <c r="K9" s="3"/>
      <c r="L9" s="3"/>
    </row>
    <row r="10" spans="1:12" ht="18" customHeight="1">
      <c r="A10" s="15" t="s">
        <v>40</v>
      </c>
      <c r="B10" s="7"/>
      <c r="C10" s="7"/>
      <c r="D10" s="8">
        <f t="shared" si="0"/>
        <v>0</v>
      </c>
      <c r="E10" s="3"/>
      <c r="F10" s="87" t="s">
        <v>22</v>
      </c>
      <c r="G10" s="88"/>
      <c r="H10" s="7"/>
      <c r="I10" s="7"/>
      <c r="J10" s="8">
        <f>SUM(I10*4.95+H10*33.5)</f>
        <v>0</v>
      </c>
      <c r="K10" s="3"/>
      <c r="L10" s="3"/>
    </row>
    <row r="11" spans="1:12" ht="19.5" customHeight="1">
      <c r="A11" s="15" t="s">
        <v>9</v>
      </c>
      <c r="B11" s="7"/>
      <c r="C11" s="7"/>
      <c r="D11" s="8">
        <f t="shared" si="0"/>
        <v>0</v>
      </c>
      <c r="E11" s="3"/>
      <c r="F11" s="87" t="s">
        <v>106</v>
      </c>
      <c r="G11" s="88"/>
      <c r="H11" s="7"/>
      <c r="I11" s="7"/>
      <c r="J11" s="8">
        <f>SUM(I11*4.95+H11*33.5)</f>
        <v>0</v>
      </c>
      <c r="K11" s="3"/>
      <c r="L11" s="3"/>
    </row>
    <row r="12" spans="1:12" ht="19.5" customHeight="1">
      <c r="A12" s="15" t="s">
        <v>8</v>
      </c>
      <c r="B12" s="7"/>
      <c r="C12" s="7"/>
      <c r="D12" s="8">
        <f t="shared" si="0"/>
        <v>0</v>
      </c>
      <c r="E12" s="3"/>
      <c r="F12" s="87" t="s">
        <v>123</v>
      </c>
      <c r="G12" s="88"/>
      <c r="H12" s="7"/>
      <c r="I12" s="7"/>
      <c r="J12" s="8">
        <f>SUM(I12*4.95+H12*33.5)</f>
        <v>0</v>
      </c>
      <c r="K12" s="3"/>
      <c r="L12" s="3"/>
    </row>
    <row r="13" spans="1:12" ht="21" customHeight="1">
      <c r="A13" s="15" t="s">
        <v>94</v>
      </c>
      <c r="B13" s="7"/>
      <c r="C13" s="7"/>
      <c r="D13" s="8">
        <f t="shared" si="0"/>
        <v>0</v>
      </c>
      <c r="E13" s="3"/>
      <c r="F13" s="87" t="s">
        <v>39</v>
      </c>
      <c r="G13" s="88"/>
      <c r="H13" s="7"/>
      <c r="I13" s="6"/>
      <c r="J13" s="8">
        <f>SUM(H13*33.5)</f>
        <v>0</v>
      </c>
      <c r="K13" s="3"/>
      <c r="L13" s="3"/>
    </row>
    <row r="14" spans="1:12" ht="18.75" customHeight="1">
      <c r="A14" s="73" t="s">
        <v>163</v>
      </c>
      <c r="B14" s="7"/>
      <c r="C14" s="7"/>
      <c r="D14" s="8">
        <f t="shared" si="0"/>
        <v>0</v>
      </c>
      <c r="E14" s="3"/>
      <c r="F14" s="87" t="s">
        <v>155</v>
      </c>
      <c r="G14" s="88"/>
      <c r="H14" s="7"/>
      <c r="I14" s="7"/>
      <c r="J14" s="8">
        <f>SUM(I14*4.95+H14*33.5)</f>
        <v>0</v>
      </c>
      <c r="K14" s="3"/>
      <c r="L14" s="3"/>
    </row>
    <row r="15" spans="1:12" ht="18.75" customHeight="1">
      <c r="A15" s="73" t="s">
        <v>164</v>
      </c>
      <c r="B15" s="7"/>
      <c r="C15" s="7"/>
      <c r="D15" s="8">
        <f t="shared" si="0"/>
        <v>0</v>
      </c>
      <c r="E15" s="3"/>
      <c r="F15" s="74" t="s">
        <v>170</v>
      </c>
      <c r="G15" s="75"/>
      <c r="H15" s="7"/>
      <c r="I15" s="6"/>
      <c r="J15" s="8">
        <f>SUM(I15*4.95+H15*33.5)</f>
        <v>0</v>
      </c>
      <c r="K15" s="3"/>
      <c r="L15" s="3"/>
    </row>
    <row r="16" spans="1:12" ht="18" customHeight="1">
      <c r="A16" s="77" t="s">
        <v>43</v>
      </c>
      <c r="B16" s="7"/>
      <c r="C16" s="7"/>
      <c r="D16" s="8">
        <f>SUM(C16*4.95+B16*33.5)</f>
        <v>0</v>
      </c>
      <c r="E16" s="3"/>
      <c r="F16" s="87" t="s">
        <v>157</v>
      </c>
      <c r="G16" s="88"/>
      <c r="H16" s="7"/>
      <c r="I16" s="7"/>
      <c r="J16" s="8">
        <f>SUM(I16*4.95+H16*33.5)</f>
        <v>0</v>
      </c>
      <c r="K16" s="3"/>
      <c r="L16" s="3"/>
    </row>
    <row r="17" spans="1:12" ht="18" customHeight="1">
      <c r="A17" s="15" t="s">
        <v>177</v>
      </c>
      <c r="B17" s="7"/>
      <c r="C17" s="7"/>
      <c r="D17" s="8">
        <f t="shared" si="0"/>
        <v>0</v>
      </c>
      <c r="E17" s="3"/>
      <c r="F17" s="87" t="s">
        <v>149</v>
      </c>
      <c r="G17" s="88"/>
      <c r="H17" s="7"/>
      <c r="I17" s="7"/>
      <c r="J17" s="8">
        <f>SUM(I17*4.95+H17*33.5)</f>
        <v>0</v>
      </c>
      <c r="K17" s="3"/>
      <c r="L17" s="3"/>
    </row>
    <row r="18" spans="1:12" ht="18" customHeight="1">
      <c r="A18" s="84" t="s">
        <v>120</v>
      </c>
      <c r="B18" s="85"/>
      <c r="C18" s="85"/>
      <c r="D18" s="86"/>
      <c r="E18" s="3"/>
      <c r="F18" s="84" t="s">
        <v>173</v>
      </c>
      <c r="G18" s="85"/>
      <c r="H18" s="85"/>
      <c r="I18" s="85"/>
      <c r="J18" s="114"/>
      <c r="K18" s="3"/>
      <c r="L18" s="3"/>
    </row>
    <row r="19" spans="1:12" ht="18" customHeight="1">
      <c r="A19" s="15" t="s">
        <v>138</v>
      </c>
      <c r="B19" s="7"/>
      <c r="C19" s="7"/>
      <c r="D19" s="8">
        <f>SUM(C19*5.95+B19*47.6)</f>
        <v>0</v>
      </c>
      <c r="E19" s="3"/>
      <c r="F19" s="81" t="s">
        <v>169</v>
      </c>
      <c r="G19" s="82"/>
      <c r="H19" s="45"/>
      <c r="I19" s="46"/>
      <c r="J19" s="8">
        <f aca="true" t="shared" si="1" ref="J19:J24">SUM(I19*5.25+H19*35)</f>
        <v>0</v>
      </c>
      <c r="K19" s="3"/>
      <c r="L19" s="3"/>
    </row>
    <row r="20" spans="1:12" ht="20.25" customHeight="1">
      <c r="A20" s="60" t="s">
        <v>139</v>
      </c>
      <c r="B20" s="62"/>
      <c r="C20" s="62"/>
      <c r="D20" s="61">
        <f>SUM(C20*5.95+B20*35)</f>
        <v>0</v>
      </c>
      <c r="E20" s="3"/>
      <c r="F20" s="81" t="s">
        <v>168</v>
      </c>
      <c r="G20" s="82"/>
      <c r="H20" s="45"/>
      <c r="I20" s="46"/>
      <c r="J20" s="8">
        <f t="shared" si="1"/>
        <v>0</v>
      </c>
      <c r="K20" s="3"/>
      <c r="L20" s="3"/>
    </row>
    <row r="21" spans="1:11" ht="21" customHeight="1">
      <c r="A21" s="15" t="s">
        <v>140</v>
      </c>
      <c r="B21" s="7"/>
      <c r="C21" s="7"/>
      <c r="D21" s="61">
        <f>SUM(C21*5.95+B21*35)</f>
        <v>0</v>
      </c>
      <c r="E21" s="3"/>
      <c r="F21" s="81" t="s">
        <v>167</v>
      </c>
      <c r="G21" s="89"/>
      <c r="H21" s="45"/>
      <c r="I21" s="46"/>
      <c r="J21" s="8">
        <f t="shared" si="1"/>
        <v>0</v>
      </c>
      <c r="K21" s="3"/>
    </row>
    <row r="22" spans="1:18" ht="18" customHeight="1">
      <c r="A22" s="15" t="s">
        <v>141</v>
      </c>
      <c r="B22" s="7"/>
      <c r="C22" s="7"/>
      <c r="D22" s="61">
        <f>SUM(C22*5.95+B22*35)</f>
        <v>0</v>
      </c>
      <c r="E22" s="3"/>
      <c r="F22" s="81" t="s">
        <v>175</v>
      </c>
      <c r="G22" s="89"/>
      <c r="H22" s="45"/>
      <c r="I22" s="46"/>
      <c r="J22" s="8">
        <f t="shared" si="1"/>
        <v>0</v>
      </c>
      <c r="K22" s="3"/>
      <c r="R22" s="21"/>
    </row>
    <row r="23" spans="1:11" ht="18" customHeight="1">
      <c r="A23" s="60" t="s">
        <v>142</v>
      </c>
      <c r="B23" s="62"/>
      <c r="C23" s="62"/>
      <c r="D23" s="63">
        <f>SUM(C23*5.95+B23*35)</f>
        <v>0</v>
      </c>
      <c r="E23" s="3"/>
      <c r="F23" s="81" t="s">
        <v>166</v>
      </c>
      <c r="G23" s="89"/>
      <c r="H23" s="45"/>
      <c r="I23" s="46"/>
      <c r="J23" s="8">
        <f t="shared" si="1"/>
        <v>0</v>
      </c>
      <c r="K23" s="3"/>
    </row>
    <row r="24" spans="1:12" ht="18" customHeight="1">
      <c r="A24" s="84" t="s">
        <v>146</v>
      </c>
      <c r="B24" s="85"/>
      <c r="C24" s="85"/>
      <c r="D24" s="86"/>
      <c r="E24" s="3"/>
      <c r="F24" s="81" t="s">
        <v>165</v>
      </c>
      <c r="G24" s="89"/>
      <c r="H24" s="45"/>
      <c r="I24" s="46"/>
      <c r="J24" s="8">
        <f t="shared" si="1"/>
        <v>0</v>
      </c>
      <c r="K24" s="3"/>
      <c r="L24" s="3"/>
    </row>
    <row r="25" spans="1:11" ht="18" customHeight="1">
      <c r="A25" s="52" t="s">
        <v>143</v>
      </c>
      <c r="B25" s="7"/>
      <c r="C25" s="6"/>
      <c r="D25" s="8">
        <f>SUM(B25*35)</f>
        <v>0</v>
      </c>
      <c r="E25" s="3"/>
      <c r="F25" s="84" t="s">
        <v>115</v>
      </c>
      <c r="G25" s="85"/>
      <c r="H25" s="85"/>
      <c r="I25" s="85"/>
      <c r="J25" s="114"/>
      <c r="K25" s="3"/>
    </row>
    <row r="26" spans="1:11" ht="18" customHeight="1">
      <c r="A26" s="15" t="s">
        <v>12</v>
      </c>
      <c r="B26" s="7"/>
      <c r="C26" s="6"/>
      <c r="D26" s="8">
        <f>SUM(C26*4.95+B26*33.5)</f>
        <v>0</v>
      </c>
      <c r="E26" s="3"/>
      <c r="F26" s="81" t="s">
        <v>124</v>
      </c>
      <c r="G26" s="89"/>
      <c r="H26" s="47"/>
      <c r="I26" s="48"/>
      <c r="J26" s="9">
        <f>SUM(H26*9)</f>
        <v>0</v>
      </c>
      <c r="K26" s="3"/>
    </row>
    <row r="27" spans="1:11" ht="18" customHeight="1">
      <c r="A27" s="15" t="s">
        <v>85</v>
      </c>
      <c r="B27" s="7"/>
      <c r="C27" s="6"/>
      <c r="D27" s="8">
        <f>SUM(C27*4.95+B27*33.5)</f>
        <v>0</v>
      </c>
      <c r="E27" s="3"/>
      <c r="F27" s="81" t="s">
        <v>125</v>
      </c>
      <c r="G27" s="89"/>
      <c r="H27" s="47"/>
      <c r="I27" s="48"/>
      <c r="J27" s="9">
        <f>SUM(H27*9)</f>
        <v>0</v>
      </c>
      <c r="K27" s="3"/>
    </row>
    <row r="28" spans="1:11" ht="18" customHeight="1">
      <c r="A28" s="15" t="s">
        <v>2</v>
      </c>
      <c r="B28" s="7"/>
      <c r="C28" s="6"/>
      <c r="D28" s="8">
        <f>SUM(C28*4.95+B28*33.5)</f>
        <v>0</v>
      </c>
      <c r="E28" s="3"/>
      <c r="F28" s="84" t="s">
        <v>159</v>
      </c>
      <c r="G28" s="85"/>
      <c r="H28" s="85"/>
      <c r="I28" s="85"/>
      <c r="J28" s="114"/>
      <c r="K28" s="3"/>
    </row>
    <row r="29" spans="1:11" ht="18" customHeight="1">
      <c r="A29" s="53" t="s">
        <v>121</v>
      </c>
      <c r="B29" s="7"/>
      <c r="C29" s="6"/>
      <c r="D29" s="8">
        <f>SUM(C29*4.95+B29*33.5)</f>
        <v>0</v>
      </c>
      <c r="E29" s="3"/>
      <c r="F29" s="81" t="s">
        <v>126</v>
      </c>
      <c r="G29" s="89"/>
      <c r="H29" s="49"/>
      <c r="I29" s="50"/>
      <c r="J29" s="9">
        <f>SUM(I29*7)</f>
        <v>0</v>
      </c>
      <c r="K29" s="3"/>
    </row>
    <row r="30" spans="1:11" ht="18" customHeight="1">
      <c r="A30" s="15" t="s">
        <v>42</v>
      </c>
      <c r="B30" s="7"/>
      <c r="C30" s="7"/>
      <c r="D30" s="8">
        <f>SUM(C30*4.95+B30*33.5)</f>
        <v>0</v>
      </c>
      <c r="E30" s="3"/>
      <c r="F30" s="81" t="s">
        <v>127</v>
      </c>
      <c r="G30" s="89"/>
      <c r="H30" s="49"/>
      <c r="I30" s="50"/>
      <c r="J30" s="9">
        <f>SUM(I30*7)</f>
        <v>0</v>
      </c>
      <c r="K30" s="3"/>
    </row>
    <row r="31" spans="1:11" ht="18" customHeight="1">
      <c r="A31" s="84" t="s">
        <v>90</v>
      </c>
      <c r="B31" s="85"/>
      <c r="C31" s="85"/>
      <c r="D31" s="86"/>
      <c r="E31" s="3"/>
      <c r="F31" s="81" t="s">
        <v>128</v>
      </c>
      <c r="G31" s="89"/>
      <c r="H31" s="49"/>
      <c r="I31" s="50"/>
      <c r="J31" s="9">
        <f>SUM(I31*7)</f>
        <v>0</v>
      </c>
      <c r="K31" s="3"/>
    </row>
    <row r="32" spans="1:11" ht="18" customHeight="1">
      <c r="A32" s="17" t="s">
        <v>144</v>
      </c>
      <c r="B32" s="6"/>
      <c r="C32" s="7"/>
      <c r="D32" s="8">
        <f>SUM(C32*5.25)</f>
        <v>0</v>
      </c>
      <c r="E32" s="3"/>
      <c r="F32" s="81" t="s">
        <v>129</v>
      </c>
      <c r="G32" s="89"/>
      <c r="H32" s="49"/>
      <c r="I32" s="50"/>
      <c r="J32" s="8">
        <f>SUM(I32*7)</f>
        <v>0</v>
      </c>
      <c r="K32" s="3"/>
    </row>
    <row r="33" spans="1:11" ht="18" customHeight="1">
      <c r="A33" s="15" t="s">
        <v>100</v>
      </c>
      <c r="B33" s="7"/>
      <c r="C33" s="7"/>
      <c r="D33" s="8">
        <f>SUM(C33*4.95+B33*33.5)</f>
        <v>0</v>
      </c>
      <c r="E33" s="3"/>
      <c r="F33" s="55" t="s">
        <v>176</v>
      </c>
      <c r="G33" s="56"/>
      <c r="H33" s="49"/>
      <c r="I33" s="50"/>
      <c r="J33" s="8">
        <f>SUM(I33*3.99)</f>
        <v>0</v>
      </c>
      <c r="K33" s="3"/>
    </row>
    <row r="34" spans="1:11" ht="18" customHeight="1">
      <c r="A34" s="15" t="s">
        <v>35</v>
      </c>
      <c r="B34" s="7"/>
      <c r="C34" s="6"/>
      <c r="D34" s="8">
        <f>SUM(C34*4.95+B34*33.5)</f>
        <v>0</v>
      </c>
      <c r="E34" s="3"/>
      <c r="F34" s="76" t="s">
        <v>160</v>
      </c>
      <c r="H34" s="49"/>
      <c r="I34" s="50"/>
      <c r="J34" s="9">
        <f>SUM(I34*7)</f>
        <v>0</v>
      </c>
      <c r="K34" s="3"/>
    </row>
    <row r="35" spans="1:11" ht="18" customHeight="1">
      <c r="A35" s="15" t="s">
        <v>36</v>
      </c>
      <c r="B35" s="7"/>
      <c r="C35" s="6"/>
      <c r="D35" s="8">
        <f>SUM(C35*4.95+B35*33.5)</f>
        <v>0</v>
      </c>
      <c r="E35" s="3"/>
      <c r="F35" s="79" t="s">
        <v>31</v>
      </c>
      <c r="G35" s="80"/>
      <c r="H35" s="29">
        <f>SUM(H3:H32)</f>
        <v>0</v>
      </c>
      <c r="I35" s="29">
        <f>SUM(I3:I34)</f>
        <v>0</v>
      </c>
      <c r="J35" s="57">
        <f>SUM(J5:J34)</f>
        <v>0</v>
      </c>
      <c r="K35" s="3"/>
    </row>
    <row r="36" spans="1:11" ht="18" customHeight="1">
      <c r="A36" s="64" t="s">
        <v>134</v>
      </c>
      <c r="B36" s="62"/>
      <c r="C36" s="6"/>
      <c r="D36" s="8">
        <f>SUM(C36*4.95+B36*33.5)</f>
        <v>0</v>
      </c>
      <c r="E36" s="3"/>
      <c r="K36" s="3"/>
    </row>
    <row r="37" spans="1:11" ht="18" customHeight="1">
      <c r="A37" s="15" t="s">
        <v>98</v>
      </c>
      <c r="B37" s="7"/>
      <c r="C37" s="7"/>
      <c r="D37" s="8">
        <f>SUM(C37*4.95+B37*33.5)</f>
        <v>0</v>
      </c>
      <c r="E37" s="3"/>
      <c r="F37" s="95" t="s">
        <v>150</v>
      </c>
      <c r="G37" s="96"/>
      <c r="H37" s="97"/>
      <c r="I37" s="110">
        <v>4.95</v>
      </c>
      <c r="J37" s="124" t="s">
        <v>5</v>
      </c>
      <c r="K37" s="3"/>
    </row>
    <row r="38" spans="1:11" ht="18" customHeight="1">
      <c r="A38" s="15" t="s">
        <v>95</v>
      </c>
      <c r="B38" s="7"/>
      <c r="C38" s="6"/>
      <c r="D38" s="8">
        <f>SUM(B38*33.5)</f>
        <v>0</v>
      </c>
      <c r="E38" s="3"/>
      <c r="F38" s="98"/>
      <c r="G38" s="99"/>
      <c r="H38" s="100"/>
      <c r="I38" s="111"/>
      <c r="J38" s="124"/>
      <c r="K38" s="3"/>
    </row>
    <row r="39" spans="1:11" ht="18" customHeight="1">
      <c r="A39" s="15" t="s">
        <v>99</v>
      </c>
      <c r="B39" s="7"/>
      <c r="C39" s="7"/>
      <c r="D39" s="8">
        <f>SUM(B39*33.5+C39*4.95)</f>
        <v>0</v>
      </c>
      <c r="E39" s="12"/>
      <c r="F39" s="67" t="s">
        <v>151</v>
      </c>
      <c r="G39" s="68"/>
      <c r="H39" s="47"/>
      <c r="I39" s="71"/>
      <c r="J39" s="8">
        <f>SUM(I39*4.95+H39*33.5)</f>
        <v>0</v>
      </c>
      <c r="K39" s="3"/>
    </row>
    <row r="40" spans="1:11" ht="18" customHeight="1">
      <c r="A40" s="15" t="s">
        <v>97</v>
      </c>
      <c r="B40" s="7"/>
      <c r="C40" s="6"/>
      <c r="D40" s="8">
        <f>SUM(C40*4.95+B40*33.5)</f>
        <v>0</v>
      </c>
      <c r="E40" s="3"/>
      <c r="F40" s="67" t="s">
        <v>172</v>
      </c>
      <c r="G40" s="68"/>
      <c r="H40" s="47"/>
      <c r="I40" s="71"/>
      <c r="J40" s="8">
        <f>SUM(I40*4.95+H40*33.5)</f>
        <v>0</v>
      </c>
      <c r="K40" s="3"/>
    </row>
    <row r="41" spans="1:10" ht="18" customHeight="1">
      <c r="A41" s="74" t="s">
        <v>171</v>
      </c>
      <c r="B41" s="7"/>
      <c r="C41" s="7"/>
      <c r="D41" s="8">
        <f>SUM(B41*33.5+C41*4.95)</f>
        <v>0</v>
      </c>
      <c r="E41" s="3"/>
      <c r="F41" s="67" t="s">
        <v>152</v>
      </c>
      <c r="G41" s="68"/>
      <c r="H41" s="47"/>
      <c r="I41" s="69"/>
      <c r="J41" s="8">
        <f>SUM(I41*4.95+H41*33.5)</f>
        <v>0</v>
      </c>
    </row>
    <row r="42" spans="1:10" ht="18" customHeight="1">
      <c r="A42" s="15" t="s">
        <v>122</v>
      </c>
      <c r="B42" s="7"/>
      <c r="C42" s="7"/>
      <c r="D42" s="8">
        <f>SUM(B42*33.5+C42*4.95)</f>
        <v>0</v>
      </c>
      <c r="E42" s="3"/>
      <c r="F42" s="79" t="s">
        <v>29</v>
      </c>
      <c r="G42" s="103"/>
      <c r="H42" s="80"/>
      <c r="I42" s="36">
        <f>SUM(I41:I41)</f>
        <v>0</v>
      </c>
      <c r="J42" s="54">
        <f>SUM(J41:J41)</f>
        <v>0</v>
      </c>
    </row>
    <row r="43" spans="1:10" ht="18" customHeight="1" thickBot="1">
      <c r="A43" s="15" t="s">
        <v>96</v>
      </c>
      <c r="B43" s="7"/>
      <c r="C43" s="7"/>
      <c r="D43" s="8">
        <f>SUM(B43*33.5+C43*4.95)</f>
        <v>0</v>
      </c>
      <c r="E43" s="3"/>
      <c r="F43" s="3"/>
      <c r="G43" s="3"/>
      <c r="H43" s="3"/>
      <c r="I43" s="3"/>
      <c r="J43" s="3"/>
    </row>
    <row r="44" spans="1:11" ht="18" customHeight="1">
      <c r="A44" s="84" t="s">
        <v>86</v>
      </c>
      <c r="B44" s="85"/>
      <c r="C44" s="85"/>
      <c r="D44" s="86"/>
      <c r="E44" s="3"/>
      <c r="F44" s="104" t="s">
        <v>30</v>
      </c>
      <c r="G44" s="105"/>
      <c r="H44" s="105"/>
      <c r="I44" s="106"/>
      <c r="J44" s="93">
        <f>SUM(D68+J35+J42)</f>
        <v>0</v>
      </c>
      <c r="K44" s="3"/>
    </row>
    <row r="45" spans="1:11" ht="18" customHeight="1" thickBot="1">
      <c r="A45" s="15" t="s">
        <v>6</v>
      </c>
      <c r="B45" s="7"/>
      <c r="C45" s="7"/>
      <c r="D45" s="8">
        <f aca="true" t="shared" si="2" ref="D45:D53">SUM(B45*33.5+C45*4.95)</f>
        <v>0</v>
      </c>
      <c r="E45" s="3"/>
      <c r="F45" s="107"/>
      <c r="G45" s="108"/>
      <c r="H45" s="108"/>
      <c r="I45" s="109"/>
      <c r="J45" s="94"/>
      <c r="K45" s="3"/>
    </row>
    <row r="46" spans="1:11" ht="18" customHeight="1">
      <c r="A46" s="15" t="s">
        <v>38</v>
      </c>
      <c r="B46" s="7"/>
      <c r="C46" s="7"/>
      <c r="D46" s="8">
        <f t="shared" si="2"/>
        <v>0</v>
      </c>
      <c r="E46" s="3"/>
      <c r="K46" s="3"/>
    </row>
    <row r="47" spans="1:11" ht="18" customHeight="1">
      <c r="A47" s="15" t="s">
        <v>37</v>
      </c>
      <c r="B47" s="7"/>
      <c r="C47" s="7"/>
      <c r="D47" s="8">
        <f t="shared" si="2"/>
        <v>0</v>
      </c>
      <c r="E47" s="3"/>
      <c r="F47" s="37" t="s">
        <v>91</v>
      </c>
      <c r="G47" s="38" t="s">
        <v>23</v>
      </c>
      <c r="H47" s="39" t="s">
        <v>92</v>
      </c>
      <c r="I47" s="39" t="s">
        <v>21</v>
      </c>
      <c r="J47" s="38" t="s">
        <v>5</v>
      </c>
      <c r="K47" s="3"/>
    </row>
    <row r="48" spans="1:11" ht="18" customHeight="1">
      <c r="A48" s="15" t="s">
        <v>101</v>
      </c>
      <c r="B48" s="7"/>
      <c r="C48" s="7"/>
      <c r="D48" s="8">
        <f t="shared" si="2"/>
        <v>0</v>
      </c>
      <c r="E48" s="3"/>
      <c r="F48" s="19" t="s">
        <v>107</v>
      </c>
      <c r="G48" s="7"/>
      <c r="H48" s="8">
        <f>SUM(G48*28)</f>
        <v>0</v>
      </c>
      <c r="I48" s="8">
        <f aca="true" t="shared" si="3" ref="I48:I53">SUM(H48*0.07)</f>
        <v>0</v>
      </c>
      <c r="J48" s="8">
        <f>SUM(H48+I48)</f>
        <v>0</v>
      </c>
      <c r="K48" s="3"/>
    </row>
    <row r="49" spans="1:11" ht="18" customHeight="1">
      <c r="A49" s="15" t="s">
        <v>102</v>
      </c>
      <c r="B49" s="7"/>
      <c r="C49" s="7"/>
      <c r="D49" s="8">
        <f t="shared" si="2"/>
        <v>0</v>
      </c>
      <c r="E49" s="3"/>
      <c r="F49" s="19" t="s">
        <v>108</v>
      </c>
      <c r="G49" s="7"/>
      <c r="H49" s="8">
        <f>SUM(G49*24)</f>
        <v>0</v>
      </c>
      <c r="I49" s="8">
        <f t="shared" si="3"/>
        <v>0</v>
      </c>
      <c r="J49" s="8">
        <f aca="true" t="shared" si="4" ref="J49:J57">SUM(H49+I49)</f>
        <v>0</v>
      </c>
      <c r="K49" s="3"/>
    </row>
    <row r="50" spans="1:11" ht="18" customHeight="1">
      <c r="A50" s="66" t="s">
        <v>148</v>
      </c>
      <c r="B50" s="7"/>
      <c r="C50" s="7"/>
      <c r="D50" s="8">
        <f>SUM(B50*33.5+C50*4.95)</f>
        <v>0</v>
      </c>
      <c r="E50" s="3"/>
      <c r="F50" s="19" t="s">
        <v>156</v>
      </c>
      <c r="G50" s="7"/>
      <c r="H50" s="8">
        <f>SUM(G50*30)</f>
        <v>0</v>
      </c>
      <c r="I50" s="8">
        <f t="shared" si="3"/>
        <v>0</v>
      </c>
      <c r="J50" s="8">
        <f>SUM(H50+I50)</f>
        <v>0</v>
      </c>
      <c r="K50" s="3"/>
    </row>
    <row r="51" spans="1:11" ht="18" customHeight="1">
      <c r="A51" s="15" t="s">
        <v>103</v>
      </c>
      <c r="B51" s="7"/>
      <c r="C51" s="7"/>
      <c r="D51" s="8">
        <f t="shared" si="2"/>
        <v>0</v>
      </c>
      <c r="E51" s="3"/>
      <c r="F51" s="19" t="s">
        <v>133</v>
      </c>
      <c r="G51" s="7"/>
      <c r="H51" s="8">
        <f>SUM(G51*13)</f>
        <v>0</v>
      </c>
      <c r="I51" s="8">
        <f t="shared" si="3"/>
        <v>0</v>
      </c>
      <c r="J51" s="8">
        <f t="shared" si="4"/>
        <v>0</v>
      </c>
      <c r="K51" s="3"/>
    </row>
    <row r="52" spans="1:11" ht="18" customHeight="1">
      <c r="A52" s="84" t="s">
        <v>114</v>
      </c>
      <c r="B52" s="85"/>
      <c r="C52" s="85"/>
      <c r="D52" s="86"/>
      <c r="E52" s="3"/>
      <c r="F52" s="19" t="s">
        <v>180</v>
      </c>
      <c r="G52" s="7"/>
      <c r="H52" s="8">
        <f>SUM(G52*7)</f>
        <v>0</v>
      </c>
      <c r="I52" s="8">
        <f t="shared" si="3"/>
        <v>0</v>
      </c>
      <c r="J52" s="8">
        <f>SUM(H52+I52)</f>
        <v>0</v>
      </c>
      <c r="K52" s="3"/>
    </row>
    <row r="53" spans="1:11" ht="18" customHeight="1">
      <c r="A53" s="15" t="s">
        <v>17</v>
      </c>
      <c r="B53" s="7"/>
      <c r="C53" s="7"/>
      <c r="D53" s="8">
        <f t="shared" si="2"/>
        <v>0</v>
      </c>
      <c r="E53" s="3"/>
      <c r="F53" s="19" t="s">
        <v>132</v>
      </c>
      <c r="G53" s="7"/>
      <c r="H53" s="8">
        <f>SUM(G53*39)</f>
        <v>0</v>
      </c>
      <c r="I53" s="8">
        <f t="shared" si="3"/>
        <v>0</v>
      </c>
      <c r="J53" s="8">
        <f t="shared" si="4"/>
        <v>0</v>
      </c>
      <c r="K53" s="3"/>
    </row>
    <row r="54" spans="1:11" ht="18" customHeight="1">
      <c r="A54" s="17" t="s">
        <v>161</v>
      </c>
      <c r="B54" s="7"/>
      <c r="C54" s="6"/>
      <c r="D54" s="8">
        <f>SUM(B54*33.5)</f>
        <v>0</v>
      </c>
      <c r="E54" s="3"/>
      <c r="F54" s="22" t="s">
        <v>130</v>
      </c>
      <c r="G54" s="10"/>
      <c r="H54" s="11">
        <f>SUM(G54*6)</f>
        <v>0</v>
      </c>
      <c r="I54" s="11">
        <f>SUM(H54*0)</f>
        <v>0</v>
      </c>
      <c r="J54" s="11">
        <f>SUM(H54+I54)</f>
        <v>0</v>
      </c>
      <c r="K54" s="3"/>
    </row>
    <row r="55" spans="1:11" ht="18" customHeight="1">
      <c r="A55" s="17" t="s">
        <v>153</v>
      </c>
      <c r="B55" s="7"/>
      <c r="C55" s="7"/>
      <c r="D55" s="70">
        <f>SUM(B55*33.5+C55*4.95)</f>
        <v>0</v>
      </c>
      <c r="E55" s="3"/>
      <c r="F55" s="28" t="s">
        <v>131</v>
      </c>
      <c r="G55" s="7"/>
      <c r="H55" s="11">
        <f>SUM(G55*4.5)</f>
        <v>0</v>
      </c>
      <c r="I55" s="11">
        <f>SUM(H55*0)</f>
        <v>0</v>
      </c>
      <c r="J55" s="11">
        <f>SUM(H55+I55)</f>
        <v>0</v>
      </c>
      <c r="K55" s="3"/>
    </row>
    <row r="56" spans="1:11" ht="18" customHeight="1">
      <c r="A56" s="15" t="s">
        <v>104</v>
      </c>
      <c r="B56" s="7"/>
      <c r="C56" s="6"/>
      <c r="D56" s="8">
        <f>SUM(B56*33.5)</f>
        <v>0</v>
      </c>
      <c r="E56" s="3"/>
      <c r="F56" s="72" t="s">
        <v>154</v>
      </c>
      <c r="G56" s="7"/>
      <c r="H56" s="11">
        <f>SUM(G56*2.4)</f>
        <v>0</v>
      </c>
      <c r="I56" s="11">
        <f>SUM(H56*0)</f>
        <v>0</v>
      </c>
      <c r="J56" s="11">
        <f>SUM(H56+I56)</f>
        <v>0</v>
      </c>
      <c r="K56" s="3"/>
    </row>
    <row r="57" spans="1:11" ht="18" customHeight="1" thickBot="1">
      <c r="A57" s="84" t="s">
        <v>87</v>
      </c>
      <c r="B57" s="85"/>
      <c r="C57" s="85"/>
      <c r="D57" s="86"/>
      <c r="E57" s="3"/>
      <c r="F57" s="22" t="s">
        <v>145</v>
      </c>
      <c r="G57" s="7"/>
      <c r="H57" s="11">
        <f>SUM(G57*33.5)</f>
        <v>0</v>
      </c>
      <c r="I57" s="11">
        <f>SUM(H57*0)</f>
        <v>0</v>
      </c>
      <c r="J57" s="11">
        <f t="shared" si="4"/>
        <v>0</v>
      </c>
      <c r="K57" s="3"/>
    </row>
    <row r="58" spans="1:11" ht="18" customHeight="1" thickBot="1">
      <c r="A58" s="15" t="s">
        <v>14</v>
      </c>
      <c r="B58" s="7"/>
      <c r="C58" s="7"/>
      <c r="D58" s="8">
        <f>SUM(B58*33.5+C58*4.95)</f>
        <v>0</v>
      </c>
      <c r="E58" s="3"/>
      <c r="F58" s="40" t="s">
        <v>25</v>
      </c>
      <c r="G58" s="41">
        <f>SUM(G48:G57)</f>
        <v>0</v>
      </c>
      <c r="H58" s="42">
        <f>SUM(H48:H53)</f>
        <v>0</v>
      </c>
      <c r="I58" s="42">
        <f>SUM(I48:I53)</f>
        <v>0</v>
      </c>
      <c r="J58" s="43">
        <f>SUM(J47:J57)</f>
        <v>0</v>
      </c>
      <c r="K58" s="3"/>
    </row>
    <row r="59" spans="1:11" ht="18" customHeight="1">
      <c r="A59" s="15" t="s">
        <v>11</v>
      </c>
      <c r="B59" s="7"/>
      <c r="C59" s="6"/>
      <c r="D59" s="8">
        <f>SUM(B59*33.5)</f>
        <v>0</v>
      </c>
      <c r="E59" s="3"/>
      <c r="K59" s="3"/>
    </row>
    <row r="60" spans="1:11" ht="18" customHeight="1">
      <c r="A60" s="15" t="s">
        <v>3</v>
      </c>
      <c r="B60" s="7"/>
      <c r="C60" s="6"/>
      <c r="D60" s="8">
        <f>SUM(B60*33.5)</f>
        <v>0</v>
      </c>
      <c r="E60" s="3"/>
      <c r="F60" s="37" t="s">
        <v>26</v>
      </c>
      <c r="G60" s="38" t="s">
        <v>23</v>
      </c>
      <c r="H60" s="39" t="s">
        <v>92</v>
      </c>
      <c r="I60" s="39" t="s">
        <v>21</v>
      </c>
      <c r="J60" s="38" t="s">
        <v>5</v>
      </c>
      <c r="K60" s="3"/>
    </row>
    <row r="61" spans="1:11" ht="18" customHeight="1">
      <c r="A61" s="15" t="s">
        <v>7</v>
      </c>
      <c r="B61" s="7"/>
      <c r="C61" s="6"/>
      <c r="D61" s="8">
        <f>SUM(B61*33.5)</f>
        <v>0</v>
      </c>
      <c r="E61" s="3"/>
      <c r="F61" s="18" t="s">
        <v>109</v>
      </c>
      <c r="G61" s="7"/>
      <c r="H61" s="8">
        <f>SUM(G61*40)</f>
        <v>0</v>
      </c>
      <c r="I61" s="8">
        <f>SUM(H61*0.07)</f>
        <v>0</v>
      </c>
      <c r="J61" s="8">
        <f>SUM(H61+I61)</f>
        <v>0</v>
      </c>
      <c r="K61" s="3"/>
    </row>
    <row r="62" spans="1:12" ht="18" customHeight="1">
      <c r="A62" s="15" t="s">
        <v>13</v>
      </c>
      <c r="B62" s="7"/>
      <c r="C62" s="7"/>
      <c r="D62" s="8">
        <f>SUM(B62*33.5+C62*4.95)</f>
        <v>0</v>
      </c>
      <c r="E62" s="3"/>
      <c r="F62" s="18" t="s">
        <v>158</v>
      </c>
      <c r="G62" s="7"/>
      <c r="H62" s="8">
        <f>SUM(G62*45)</f>
        <v>0</v>
      </c>
      <c r="I62" s="8">
        <f>SUM(H62*0.07)</f>
        <v>0</v>
      </c>
      <c r="J62" s="8">
        <f>SUM(H62+I62)</f>
        <v>0</v>
      </c>
      <c r="K62" s="13"/>
      <c r="L62" s="2"/>
    </row>
    <row r="63" spans="1:12" ht="18" customHeight="1">
      <c r="A63" s="84" t="s">
        <v>88</v>
      </c>
      <c r="B63" s="85"/>
      <c r="C63" s="85"/>
      <c r="D63" s="86"/>
      <c r="E63" s="3"/>
      <c r="F63" s="18" t="s">
        <v>110</v>
      </c>
      <c r="G63" s="7"/>
      <c r="H63" s="8">
        <f>SUM(G63*15)</f>
        <v>0</v>
      </c>
      <c r="I63" s="8">
        <f>SUM(H63*0.07)</f>
        <v>0</v>
      </c>
      <c r="J63" s="8">
        <f>SUM(H63+I63)</f>
        <v>0</v>
      </c>
      <c r="K63" s="13"/>
      <c r="L63" s="2"/>
    </row>
    <row r="64" spans="1:12" ht="18" customHeight="1" thickBot="1">
      <c r="A64" s="15" t="s">
        <v>105</v>
      </c>
      <c r="B64" s="7"/>
      <c r="C64" s="7"/>
      <c r="D64" s="8">
        <f>SUM(B64*33.5+C64*4.95)</f>
        <v>0</v>
      </c>
      <c r="E64" s="3"/>
      <c r="F64" s="18" t="s">
        <v>111</v>
      </c>
      <c r="G64" s="7"/>
      <c r="H64" s="8">
        <f>SUM(G64*6)</f>
        <v>0</v>
      </c>
      <c r="I64" s="8">
        <f>SUM(H64*0.07)</f>
        <v>0</v>
      </c>
      <c r="J64" s="8">
        <f>SUM(H64+I64)</f>
        <v>0</v>
      </c>
      <c r="K64" s="13"/>
      <c r="L64" s="2"/>
    </row>
    <row r="65" spans="1:11" ht="18" customHeight="1" thickBot="1">
      <c r="A65" s="77" t="s">
        <v>178</v>
      </c>
      <c r="B65" s="7"/>
      <c r="C65" s="7"/>
      <c r="D65" s="8">
        <f>SUM(B65*33.5+C65*4.95)</f>
        <v>0</v>
      </c>
      <c r="E65" s="3"/>
      <c r="F65" s="40" t="s">
        <v>27</v>
      </c>
      <c r="G65" s="41">
        <f>SUM(G61:G64)</f>
        <v>0</v>
      </c>
      <c r="H65" s="42">
        <f>SUM(H61:H64)</f>
        <v>0</v>
      </c>
      <c r="I65" s="42">
        <f>SUM(I61:I64)</f>
        <v>0</v>
      </c>
      <c r="J65" s="43">
        <f>SUM(J61:J64)</f>
        <v>0</v>
      </c>
      <c r="K65" s="3"/>
    </row>
    <row r="66" spans="1:11" ht="18" customHeight="1" thickBot="1">
      <c r="A66" s="15" t="s">
        <v>32</v>
      </c>
      <c r="B66" s="7"/>
      <c r="C66" s="6"/>
      <c r="D66" s="8">
        <f>SUM(B66*33.5)</f>
        <v>0</v>
      </c>
      <c r="E66" s="3"/>
      <c r="I66" s="3"/>
      <c r="J66" s="3"/>
      <c r="K66" s="3"/>
    </row>
    <row r="67" spans="1:11" ht="18" customHeight="1" thickBot="1">
      <c r="A67" s="17" t="s">
        <v>135</v>
      </c>
      <c r="B67" s="7"/>
      <c r="C67" s="6"/>
      <c r="D67" s="8">
        <f>SUM(B67*33.5)</f>
        <v>0</v>
      </c>
      <c r="E67" s="3"/>
      <c r="F67" s="90" t="s">
        <v>112</v>
      </c>
      <c r="G67" s="91"/>
      <c r="H67" s="91"/>
      <c r="I67" s="92"/>
      <c r="J67" s="44">
        <v>15</v>
      </c>
      <c r="K67" s="3"/>
    </row>
    <row r="68" spans="1:11" ht="18" customHeight="1">
      <c r="A68" s="31" t="s">
        <v>41</v>
      </c>
      <c r="B68" s="30">
        <f>SUM(B2:B67)</f>
        <v>0</v>
      </c>
      <c r="C68" s="30">
        <f>SUM(C2:C67)</f>
        <v>0</v>
      </c>
      <c r="D68" s="30">
        <f>SUM(D5:D67)</f>
        <v>0</v>
      </c>
      <c r="E68" s="3"/>
      <c r="F68" s="116" t="s">
        <v>20</v>
      </c>
      <c r="G68" s="117"/>
      <c r="H68" s="117"/>
      <c r="I68" s="118"/>
      <c r="J68" s="101">
        <f>SUM(D68+J35+J42+J58+J65+J67)</f>
        <v>15</v>
      </c>
      <c r="K68" s="3"/>
    </row>
    <row r="69" spans="2:11" ht="18" customHeight="1">
      <c r="B69" s="14"/>
      <c r="C69" s="14"/>
      <c r="E69" s="3"/>
      <c r="F69" s="119"/>
      <c r="G69" s="120"/>
      <c r="H69" s="120"/>
      <c r="I69" s="121"/>
      <c r="J69" s="102"/>
      <c r="K69" s="3"/>
    </row>
    <row r="70" spans="2:11" ht="18" customHeight="1">
      <c r="B70" s="14"/>
      <c r="C70" s="14"/>
      <c r="E70" s="3"/>
      <c r="F70" s="122" t="s">
        <v>117</v>
      </c>
      <c r="G70" s="123"/>
      <c r="H70" s="112"/>
      <c r="I70" s="113"/>
      <c r="J70" s="113"/>
      <c r="K70" s="3"/>
    </row>
    <row r="71" spans="2:11" ht="18" customHeight="1">
      <c r="B71" s="14"/>
      <c r="C71" s="14"/>
      <c r="E71" s="3"/>
      <c r="F71" s="122" t="s">
        <v>118</v>
      </c>
      <c r="G71" s="123"/>
      <c r="H71" s="113"/>
      <c r="I71" s="113"/>
      <c r="J71" s="113"/>
      <c r="K71" s="3"/>
    </row>
    <row r="72" spans="2:11" ht="18" customHeight="1">
      <c r="B72" s="14"/>
      <c r="C72" s="14"/>
      <c r="E72" s="3"/>
      <c r="F72" s="125" t="s">
        <v>119</v>
      </c>
      <c r="G72" s="123"/>
      <c r="H72" s="113"/>
      <c r="I72" s="113"/>
      <c r="J72" s="113"/>
      <c r="K72" s="3"/>
    </row>
    <row r="73" spans="2:11" ht="18" customHeight="1">
      <c r="B73" s="14"/>
      <c r="C73" s="14"/>
      <c r="E73" s="3"/>
      <c r="F73" s="122" t="s">
        <v>10</v>
      </c>
      <c r="G73" s="123"/>
      <c r="H73" s="113"/>
      <c r="I73" s="113"/>
      <c r="J73" s="113"/>
      <c r="K73" s="3"/>
    </row>
    <row r="74" spans="2:11" ht="18" customHeight="1" thickBot="1">
      <c r="B74" s="14"/>
      <c r="C74" s="14"/>
      <c r="E74" s="3"/>
      <c r="F74" s="3"/>
      <c r="G74" s="3"/>
      <c r="H74" s="113"/>
      <c r="I74" s="113"/>
      <c r="J74" s="113"/>
      <c r="K74" s="3"/>
    </row>
    <row r="75" spans="1:11" ht="18" customHeight="1" thickTop="1">
      <c r="A75" s="137" t="s">
        <v>28</v>
      </c>
      <c r="B75" s="138"/>
      <c r="C75" s="138"/>
      <c r="D75" s="139"/>
      <c r="F75" s="134" t="s">
        <v>1</v>
      </c>
      <c r="G75" s="135"/>
      <c r="H75" s="135"/>
      <c r="I75" s="135"/>
      <c r="J75" s="136"/>
      <c r="K75" s="3"/>
    </row>
    <row r="76" spans="1:13" ht="24" customHeight="1">
      <c r="A76" s="140"/>
      <c r="B76" s="141"/>
      <c r="C76" s="141"/>
      <c r="D76" s="142"/>
      <c r="F76" s="128" t="s">
        <v>24</v>
      </c>
      <c r="G76" s="129"/>
      <c r="H76" s="129"/>
      <c r="I76" s="129"/>
      <c r="J76" s="130"/>
      <c r="K76" s="3"/>
      <c r="M76" s="3"/>
    </row>
    <row r="77" spans="1:11" ht="18" customHeight="1" thickBot="1">
      <c r="A77" s="143"/>
      <c r="B77" s="144"/>
      <c r="C77" s="144"/>
      <c r="D77" s="145"/>
      <c r="F77" s="131" t="s">
        <v>116</v>
      </c>
      <c r="G77" s="132"/>
      <c r="H77" s="132"/>
      <c r="I77" s="132"/>
      <c r="J77" s="133"/>
      <c r="K77" s="3"/>
    </row>
    <row r="78" spans="1:11" ht="18" customHeight="1">
      <c r="A78" s="126"/>
      <c r="B78" s="127"/>
      <c r="C78" s="127"/>
      <c r="D78" s="127"/>
      <c r="F78" s="1" t="s">
        <v>179</v>
      </c>
      <c r="K78" s="3"/>
    </row>
    <row r="79" spans="1:11" ht="16.5" customHeight="1">
      <c r="A79" s="127"/>
      <c r="B79" s="127"/>
      <c r="C79" s="127"/>
      <c r="D79" s="127"/>
      <c r="E79" s="3"/>
      <c r="K79" s="3"/>
    </row>
    <row r="80" spans="1:11" ht="18" customHeight="1">
      <c r="A80" s="127"/>
      <c r="B80" s="127"/>
      <c r="C80" s="127"/>
      <c r="D80" s="127"/>
      <c r="E80" s="3"/>
      <c r="K80" s="3"/>
    </row>
    <row r="81" spans="5:11" ht="18" customHeight="1">
      <c r="E81" s="3"/>
      <c r="K81" s="3"/>
    </row>
    <row r="82" ht="18" customHeight="1">
      <c r="K82" s="3"/>
    </row>
    <row r="83" ht="18" customHeight="1">
      <c r="K83" s="3"/>
    </row>
    <row r="84" ht="18" customHeight="1">
      <c r="K84" s="3"/>
    </row>
    <row r="85" ht="18">
      <c r="K85" s="3"/>
    </row>
  </sheetData>
  <sheetProtection/>
  <mergeCells count="58">
    <mergeCell ref="A78:D80"/>
    <mergeCell ref="F76:J76"/>
    <mergeCell ref="F77:J77"/>
    <mergeCell ref="A44:D44"/>
    <mergeCell ref="A52:D52"/>
    <mergeCell ref="A63:D63"/>
    <mergeCell ref="F75:J75"/>
    <mergeCell ref="F70:G70"/>
    <mergeCell ref="F71:G71"/>
    <mergeCell ref="A75:D77"/>
    <mergeCell ref="F8:G8"/>
    <mergeCell ref="F11:G11"/>
    <mergeCell ref="F13:G13"/>
    <mergeCell ref="F14:G14"/>
    <mergeCell ref="F18:J18"/>
    <mergeCell ref="F25:J25"/>
    <mergeCell ref="F16:G16"/>
    <mergeCell ref="F23:G23"/>
    <mergeCell ref="F22:G22"/>
    <mergeCell ref="F30:G30"/>
    <mergeCell ref="F19:G19"/>
    <mergeCell ref="F73:G73"/>
    <mergeCell ref="F4:J4"/>
    <mergeCell ref="J37:J38"/>
    <mergeCell ref="F21:G21"/>
    <mergeCell ref="F17:G17"/>
    <mergeCell ref="F12:G12"/>
    <mergeCell ref="F72:G72"/>
    <mergeCell ref="F7:G7"/>
    <mergeCell ref="H70:J74"/>
    <mergeCell ref="A24:D24"/>
    <mergeCell ref="F32:G32"/>
    <mergeCell ref="F28:J28"/>
    <mergeCell ref="A57:D57"/>
    <mergeCell ref="F5:G5"/>
    <mergeCell ref="F6:G6"/>
    <mergeCell ref="F24:G24"/>
    <mergeCell ref="F68:I69"/>
    <mergeCell ref="F29:G29"/>
    <mergeCell ref="F67:I67"/>
    <mergeCell ref="J44:J45"/>
    <mergeCell ref="F31:G31"/>
    <mergeCell ref="A31:D31"/>
    <mergeCell ref="F37:H38"/>
    <mergeCell ref="J68:J69"/>
    <mergeCell ref="F42:H42"/>
    <mergeCell ref="F44:I45"/>
    <mergeCell ref="I37:I38"/>
    <mergeCell ref="C1:D1"/>
    <mergeCell ref="F35:G35"/>
    <mergeCell ref="F20:G20"/>
    <mergeCell ref="F2:J2"/>
    <mergeCell ref="A4:D4"/>
    <mergeCell ref="A18:D18"/>
    <mergeCell ref="F10:G10"/>
    <mergeCell ref="F9:G9"/>
    <mergeCell ref="F26:G26"/>
    <mergeCell ref="F27:G27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39" r:id="rId1"/>
  <headerFooter alignWithMargins="0">
    <oddHeader xml:space="preserve">&amp;L
Revised: 12/14/2018        POS Invoice # ___________________&amp;R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0">
      <selection activeCell="J23" sqref="J23"/>
    </sheetView>
  </sheetViews>
  <sheetFormatPr defaultColWidth="9.140625" defaultRowHeight="12.75"/>
  <cols>
    <col min="1" max="16384" width="9.140625" style="20" customWidth="1"/>
  </cols>
  <sheetData>
    <row r="1" spans="1:6" ht="15">
      <c r="A1" s="23" t="s">
        <v>44</v>
      </c>
      <c r="B1" s="23"/>
      <c r="C1" s="23"/>
      <c r="D1" s="23"/>
      <c r="E1" s="24"/>
      <c r="F1" s="24"/>
    </row>
    <row r="2" spans="1:6" ht="15">
      <c r="A2" s="24"/>
      <c r="B2" s="24"/>
      <c r="C2" s="24"/>
      <c r="D2" s="24"/>
      <c r="E2" s="24"/>
      <c r="F2" s="24"/>
    </row>
    <row r="3" spans="1:6" ht="15">
      <c r="A3" s="24" t="s">
        <v>45</v>
      </c>
      <c r="B3" s="24"/>
      <c r="C3" s="24"/>
      <c r="D3" s="24"/>
      <c r="E3" s="24"/>
      <c r="F3" s="24"/>
    </row>
    <row r="4" spans="1:6" ht="15">
      <c r="A4" s="24" t="s">
        <v>46</v>
      </c>
      <c r="B4" s="24"/>
      <c r="C4" s="24"/>
      <c r="D4" s="24"/>
      <c r="E4" s="24"/>
      <c r="F4" s="24"/>
    </row>
    <row r="5" spans="1:6" ht="15">
      <c r="A5" s="24" t="s">
        <v>47</v>
      </c>
      <c r="B5" s="24"/>
      <c r="C5" s="24"/>
      <c r="D5" s="24"/>
      <c r="E5" s="24"/>
      <c r="F5" s="24"/>
    </row>
    <row r="6" spans="1:6" ht="15">
      <c r="A6" s="24" t="s">
        <v>48</v>
      </c>
      <c r="B6" s="24"/>
      <c r="C6" s="24"/>
      <c r="D6" s="24"/>
      <c r="E6" s="24"/>
      <c r="F6" s="24"/>
    </row>
    <row r="7" spans="1:6" ht="15">
      <c r="A7" s="24" t="s">
        <v>50</v>
      </c>
      <c r="B7" s="24"/>
      <c r="C7" s="24"/>
      <c r="D7" s="24"/>
      <c r="E7" s="24"/>
      <c r="F7" s="24"/>
    </row>
    <row r="8" spans="1:6" ht="15">
      <c r="A8" s="24" t="s">
        <v>49</v>
      </c>
      <c r="B8" s="24"/>
      <c r="C8" s="24"/>
      <c r="D8" s="24"/>
      <c r="E8" s="24"/>
      <c r="F8" s="24"/>
    </row>
    <row r="9" spans="1:6" ht="15">
      <c r="A9" s="24" t="s">
        <v>51</v>
      </c>
      <c r="B9" s="24"/>
      <c r="C9" s="24"/>
      <c r="D9" s="24"/>
      <c r="E9" s="24"/>
      <c r="F9" s="24"/>
    </row>
    <row r="10" spans="1:6" ht="15">
      <c r="A10" s="24" t="s">
        <v>52</v>
      </c>
      <c r="B10" s="24"/>
      <c r="C10" s="24"/>
      <c r="D10" s="24"/>
      <c r="E10" s="24"/>
      <c r="F10" s="24"/>
    </row>
    <row r="11" spans="1:6" ht="15">
      <c r="A11" s="24" t="s">
        <v>53</v>
      </c>
      <c r="B11" s="24"/>
      <c r="C11" s="24"/>
      <c r="D11" s="24"/>
      <c r="E11" s="24"/>
      <c r="F11" s="24"/>
    </row>
    <row r="12" spans="1:6" ht="15">
      <c r="A12" s="24" t="s">
        <v>71</v>
      </c>
      <c r="B12" s="24"/>
      <c r="C12" s="24"/>
      <c r="D12" s="24"/>
      <c r="E12" s="24"/>
      <c r="F12" s="24"/>
    </row>
    <row r="13" spans="1:6" ht="15">
      <c r="A13" s="24" t="s">
        <v>54</v>
      </c>
      <c r="B13" s="24"/>
      <c r="C13" s="24"/>
      <c r="D13" s="24"/>
      <c r="E13" s="24"/>
      <c r="F13" s="24"/>
    </row>
    <row r="14" spans="1:6" ht="15">
      <c r="A14" s="24" t="s">
        <v>55</v>
      </c>
      <c r="B14" s="24"/>
      <c r="C14" s="24"/>
      <c r="D14" s="24"/>
      <c r="E14" s="24"/>
      <c r="F14" s="24"/>
    </row>
    <row r="15" spans="1:6" ht="15">
      <c r="A15" s="24" t="s">
        <v>56</v>
      </c>
      <c r="B15" s="24"/>
      <c r="C15" s="24"/>
      <c r="D15" s="24"/>
      <c r="E15" s="24"/>
      <c r="F15" s="24"/>
    </row>
    <row r="16" spans="1:6" ht="15">
      <c r="A16" s="24" t="s">
        <v>57</v>
      </c>
      <c r="B16" s="24"/>
      <c r="C16" s="24"/>
      <c r="D16" s="24"/>
      <c r="E16" s="24"/>
      <c r="F16" s="24"/>
    </row>
    <row r="17" spans="1:6" ht="15">
      <c r="A17" s="24" t="s">
        <v>58</v>
      </c>
      <c r="B17" s="24"/>
      <c r="C17" s="24"/>
      <c r="D17" s="24"/>
      <c r="E17" s="24"/>
      <c r="F17" s="24"/>
    </row>
    <row r="19" spans="1:4" ht="15">
      <c r="A19" s="23" t="s">
        <v>59</v>
      </c>
      <c r="B19" s="27"/>
      <c r="C19" s="27"/>
      <c r="D19" s="27"/>
    </row>
    <row r="20" ht="15">
      <c r="A20" s="24"/>
    </row>
    <row r="21" ht="15">
      <c r="A21" s="24" t="s">
        <v>60</v>
      </c>
    </row>
    <row r="22" ht="15">
      <c r="A22" s="24" t="s">
        <v>82</v>
      </c>
    </row>
    <row r="23" ht="15">
      <c r="A23" s="24" t="s">
        <v>61</v>
      </c>
    </row>
    <row r="24" ht="15">
      <c r="A24" s="24" t="s">
        <v>62</v>
      </c>
    </row>
    <row r="25" ht="15">
      <c r="A25" s="24" t="s">
        <v>63</v>
      </c>
    </row>
    <row r="27" spans="1:6" ht="15">
      <c r="A27" s="25" t="s">
        <v>64</v>
      </c>
      <c r="B27" s="26"/>
      <c r="C27" s="26"/>
      <c r="D27" s="26"/>
      <c r="E27" s="26"/>
      <c r="F27" s="26"/>
    </row>
    <row r="29" spans="1:3" ht="12.75">
      <c r="A29" s="27" t="s">
        <v>72</v>
      </c>
      <c r="B29" s="27"/>
      <c r="C29" s="27"/>
    </row>
    <row r="30" ht="12.75">
      <c r="A30" s="20" t="s">
        <v>65</v>
      </c>
    </row>
    <row r="31" ht="12.75">
      <c r="A31" s="20" t="s">
        <v>66</v>
      </c>
    </row>
    <row r="32" ht="12.75">
      <c r="A32" s="20" t="s">
        <v>68</v>
      </c>
    </row>
    <row r="33" ht="12.75">
      <c r="A33" s="20" t="s">
        <v>67</v>
      </c>
    </row>
    <row r="34" ht="12.75">
      <c r="A34" s="20" t="s">
        <v>69</v>
      </c>
    </row>
    <row r="35" ht="12.75">
      <c r="A35" s="20" t="s">
        <v>70</v>
      </c>
    </row>
    <row r="37" spans="1:3" ht="12.75">
      <c r="A37" s="27" t="s">
        <v>73</v>
      </c>
      <c r="B37" s="27"/>
      <c r="C37" s="27"/>
    </row>
    <row r="38" ht="12.75">
      <c r="A38" s="20" t="s">
        <v>74</v>
      </c>
    </row>
    <row r="39" ht="12.75">
      <c r="A39" s="20" t="s">
        <v>75</v>
      </c>
    </row>
    <row r="40" ht="12.75">
      <c r="A40" s="20" t="s">
        <v>76</v>
      </c>
    </row>
    <row r="41" ht="12.75">
      <c r="A41" s="20" t="s">
        <v>83</v>
      </c>
    </row>
    <row r="42" ht="12.75">
      <c r="A42" s="20" t="s">
        <v>77</v>
      </c>
    </row>
    <row r="43" ht="12.75">
      <c r="A43" s="20" t="s">
        <v>78</v>
      </c>
    </row>
    <row r="45" spans="1:8" ht="12.75">
      <c r="A45" s="26" t="s">
        <v>79</v>
      </c>
      <c r="B45" s="26"/>
      <c r="C45" s="26"/>
      <c r="D45" s="26"/>
      <c r="E45" s="26"/>
      <c r="F45" s="26"/>
      <c r="G45" s="26"/>
      <c r="H45" s="26"/>
    </row>
    <row r="46" spans="1:8" ht="12.75">
      <c r="A46" s="26" t="s">
        <v>80</v>
      </c>
      <c r="B46" s="26"/>
      <c r="C46" s="26"/>
      <c r="D46" s="26"/>
      <c r="E46" s="26"/>
      <c r="F46" s="26"/>
      <c r="G46" s="26"/>
      <c r="H46" s="26"/>
    </row>
    <row r="47" spans="1:8" ht="12.75">
      <c r="A47" s="26" t="s">
        <v>81</v>
      </c>
      <c r="B47" s="26"/>
      <c r="C47" s="26"/>
      <c r="D47" s="26"/>
      <c r="E47" s="26"/>
      <c r="F47" s="26"/>
      <c r="G47" s="26"/>
      <c r="H47" s="26"/>
    </row>
  </sheetData>
  <sheetProtection/>
  <printOptions/>
  <pageMargins left="0.7" right="0.7" top="0.75" bottom="0.75" header="0.3" footer="0.3"/>
  <pageSetup fitToHeight="1" fitToWidth="1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R</dc:creator>
  <cp:keywords/>
  <dc:description/>
  <cp:lastModifiedBy>Barbara Boyanowski</cp:lastModifiedBy>
  <cp:lastPrinted>2018-11-07T15:08:26Z</cp:lastPrinted>
  <dcterms:created xsi:type="dcterms:W3CDTF">2008-05-05T20:58:02Z</dcterms:created>
  <dcterms:modified xsi:type="dcterms:W3CDTF">2018-12-14T14:55:40Z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